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25" yWindow="450" windowWidth="12900" windowHeight="10335" tabRatio="710" firstSheet="2" activeTab="2"/>
  </bookViews>
  <sheets>
    <sheet name="_SSC" sheetId="12" state="veryHidden" r:id="rId1"/>
    <sheet name="_Options" sheetId="13" state="veryHidden" r:id="rId2"/>
    <sheet name="Valve Cv &amp; Pipe Flow Data" sheetId="11" r:id="rId3"/>
  </sheets>
  <definedNames>
    <definedName name="_Ctrl_1" hidden="1">'Valve Cv &amp; Pipe Flow Data'!$C$8</definedName>
    <definedName name="_Ctrl_2" hidden="1">'Valve Cv &amp; Pipe Flow Data'!$C$12</definedName>
    <definedName name="_Ctrl_3" hidden="1">'Valve Cv &amp; Pipe Flow Data'!$C$7</definedName>
    <definedName name="_Ctrl_4" hidden="1">'Valve Cv &amp; Pipe Flow Data'!$C$14</definedName>
    <definedName name="_Ctrl_5" hidden="1">'Valve Cv &amp; Pipe Flow Data'!$C$15</definedName>
    <definedName name="_Ctrl_6" hidden="1">'Valve Cv &amp; Pipe Flow Data'!$C$37</definedName>
    <definedName name="_Ctrl_7" hidden="1">'Valve Cv &amp; Pipe Flow Data'!$C$38</definedName>
    <definedName name="_options1">_Options!$A$1:$A$4</definedName>
    <definedName name="_options2">_Options!$B$1:$B$2</definedName>
    <definedName name="_xlnm.Print_Area" localSheetId="2">'Valve Cv &amp; Pipe Flow Data'!$A$1:$H$44</definedName>
    <definedName name="Z_83B7A12D_8598_47EC_96E1_610343136270_.wvu.PrintArea" localSheetId="2" hidden="1">'Valve Cv &amp; Pipe Flow Data'!$A$1:$H$38</definedName>
  </definedNames>
  <calcPr calcId="145621"/>
  <customWorkbookViews>
    <customWorkbookView name="View 1" guid="{83B7A12D-8598-47EC-96E1-610343136270}" includeHiddenRowCol="0" maximized="1" xWindow="1" yWindow="1" windowWidth="1278" windowHeight="859" activeSheetId="11" showFormulaBar="0"/>
  </customWorkbookViews>
</workbook>
</file>

<file path=xl/calcChain.xml><?xml version="1.0" encoding="utf-8"?>
<calcChain xmlns="http://schemas.openxmlformats.org/spreadsheetml/2006/main">
  <c r="B1" i="11" l="1"/>
  <c r="B17" i="11" l="1"/>
  <c r="I28" i="11"/>
  <c r="I27" i="11" s="1"/>
  <c r="F7" i="11" s="1"/>
  <c r="I32" i="11"/>
  <c r="F12" i="11" s="1"/>
  <c r="F41" i="11"/>
  <c r="F37" i="11" s="1"/>
  <c r="F42" i="11" s="1"/>
  <c r="I33" i="11"/>
  <c r="F13" i="11" s="1"/>
  <c r="K31" i="11"/>
  <c r="J31" i="11" s="1"/>
  <c r="I31" i="11" s="1"/>
  <c r="F11" i="11" s="1"/>
  <c r="C41" i="11"/>
  <c r="C40" i="11" s="1"/>
  <c r="I20" i="11"/>
  <c r="I19" i="11"/>
  <c r="I18" i="11"/>
  <c r="J20" i="11"/>
  <c r="J18" i="11"/>
  <c r="I15" i="11"/>
  <c r="J12" i="11"/>
  <c r="J11" i="11"/>
  <c r="F38" i="11" l="1"/>
  <c r="F40" i="11"/>
  <c r="F39" i="11"/>
  <c r="B19" i="11"/>
  <c r="I12" i="11"/>
  <c r="F8" i="11"/>
  <c r="I11" i="11"/>
  <c r="F9" i="11"/>
  <c r="F10" i="11" s="1"/>
  <c r="J16" i="11" l="1"/>
  <c r="J19" i="11"/>
  <c r="J14" i="11"/>
  <c r="J15" i="11"/>
</calcChain>
</file>

<file path=xl/sharedStrings.xml><?xml version="1.0" encoding="utf-8"?>
<sst xmlns="http://schemas.openxmlformats.org/spreadsheetml/2006/main" count="73" uniqueCount="67">
  <si>
    <t>Pipe I.D.  (Inches)</t>
  </si>
  <si>
    <t>INPUT DATA</t>
  </si>
  <si>
    <t>OUTPUT DATA</t>
  </si>
  <si>
    <t>Valve Size</t>
  </si>
  <si>
    <t>Enter 1 for Globe 
Enter 2 for Angle</t>
  </si>
  <si>
    <t>Fluid Specific Gravity</t>
  </si>
  <si>
    <t>Cv (Full Open, GPM)</t>
  </si>
  <si>
    <t>Pressure Drop @ Flow Input (PSID)</t>
  </si>
  <si>
    <t>Pressure Drop @ Flow Input (BAR)</t>
  </si>
  <si>
    <t>Valve Full Stroke (inches)</t>
  </si>
  <si>
    <t>Flow Rate (gpm)</t>
  </si>
  <si>
    <t>Cv (Full Open, l/s @ 1 Bar)</t>
  </si>
  <si>
    <t>Cover Volume (gallons)</t>
  </si>
  <si>
    <t>n/a</t>
  </si>
  <si>
    <t>100-01 
Cv</t>
  </si>
  <si>
    <t>100-20 
Cv</t>
  </si>
  <si>
    <t>Schedule 40 Pipe Size</t>
  </si>
  <si>
    <t>PIPE I.D. (MM)</t>
  </si>
  <si>
    <t>FLOW (GPM)</t>
  </si>
  <si>
    <t>2100 
Cv</t>
  </si>
  <si>
    <t>100-20 Angle Cv</t>
  </si>
  <si>
    <t>100-01 Valve Stroke</t>
  </si>
  <si>
    <t>100-20 Valve Stroke</t>
  </si>
  <si>
    <t>100-01 Cover Volume</t>
  </si>
  <si>
    <t>100-20 Cover Volume</t>
  </si>
  <si>
    <t>Pipe Flow Velocity (ft/sec)</t>
  </si>
  <si>
    <t>PRESSURE DROP (PSID)</t>
  </si>
  <si>
    <t xml:space="preserve">PIPE DATA  </t>
  </si>
  <si>
    <t>Enter 1 for 100-01
Enter 2 for 100-20
Enter 3 for 100-01KO
Enter 4 for 100-20KO</t>
  </si>
  <si>
    <t>100-01KO 
Cv</t>
  </si>
  <si>
    <t>2100KO 
Cv</t>
  </si>
  <si>
    <t>100-20KO
Cv</t>
  </si>
  <si>
    <t>100-20KO
Angle Cv</t>
  </si>
  <si>
    <t>PIPE LINE VELOCITY CALCULATOR</t>
  </si>
  <si>
    <t>HYTROL PRESSURE DROP CALCULATOR</t>
  </si>
  <si>
    <t>PIPE I.D. (INCHES)</t>
  </si>
  <si>
    <t>Pipe Size (Schedule 40)</t>
  </si>
  <si>
    <t>Flow (gpm)</t>
  </si>
  <si>
    <t>Flow Velocity (ft/sec)</t>
  </si>
  <si>
    <t>Flow Velocity (meters/sec)</t>
  </si>
  <si>
    <t>Flow (cu ft/sec)</t>
  </si>
  <si>
    <t>Flow (liters/sec)</t>
  </si>
  <si>
    <t xml:space="preserve">CLA-VAL HYTROL PRESSURE DROP &amp; PIPELINE FLOW CALCULATOR </t>
  </si>
  <si>
    <t>Valve Size (Inches)</t>
  </si>
  <si>
    <t>36" 100-20KO was chg'd from 4120 to 6200 Feb2012. 4120 was based on a 24" seat</t>
  </si>
  <si>
    <t>Rev 4 Feb2012</t>
  </si>
  <si>
    <t>{"IsHide":false,"SheetId":1,"Name":"Valve Cv &amp; Pipe Flow Data","HiddenRow":1,"VisibleRange":"","SheetTheme":{"TabColor":"","BodyColor":"","BodyImage":""}}</t>
  </si>
  <si>
    <t>_Ctrl_1</t>
  </si>
  <si>
    <t>{"WidgetClassification":0,"IsRequired":false,"ListItem":"1\r\n2\r\n3\r\n4","VlookupRange":"","ControlId":null,"CellName":"_Ctrl_1","CellAddress":"='Valve Cv &amp; Pipe Flow Data'!$C$8","WidgetName":3,"HiddenRow":1,"SheetCodeName":null,"State":1}</t>
  </si>
  <si>
    <t>1</t>
  </si>
  <si>
    <t>2</t>
  </si>
  <si>
    <t>3</t>
  </si>
  <si>
    <t>4</t>
  </si>
  <si>
    <t>_Ctrl_2</t>
  </si>
  <si>
    <t>{"WidgetClassification":0,"IsRequired":false,"ListItem":"1\r\n2","VlookupRange":"","ControlId":null,"CellName":"_Ctrl_2","CellAddress":"='Valve Cv &amp; Pipe Flow Data'!$C$12","WidgetName":3,"HiddenRow":2,"SheetCodeName":null,"State":1}</t>
  </si>
  <si>
    <t>{"ButtonStyle":0,"Name":"","HideSscPoweredlogo":false,"CopyProtect":{"IsEnabled":false,"DomainName":""},"Theme":{"BgColor":"#ffffffff","BgImage":""},"Layout":0,"SmartphoneSettings":{"ViewportLock":true,"UseOldViewEngine":false,"EnableZoom":false,"HideToolbar":false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},"Flavor":0,"Edition":3,"IgnoreBgInputCell":false}</t>
  </si>
  <si>
    <t>_Ctrl_3</t>
  </si>
  <si>
    <t>{"WidgetClassification":0,"IsHidden":false,"IsRequired":false,"IsMultiline":false,"Placeholder":"","InputType":0,"Rows":3,"IsMergeJustify":false,"ControlId":null,"CellName":"_Ctrl_3","CellAddress":"='Valve Cv &amp; Pipe Flow Data'!$C$7","WidgetName":4,"HiddenRow":3,"SheetCodeName":null,"State":1}</t>
  </si>
  <si>
    <t>_Ctrl_4</t>
  </si>
  <si>
    <t>{"WidgetClassification":0,"IsHidden":false,"IsRequired":false,"IsMultiline":false,"Placeholder":"","InputType":0,"Rows":3,"IsMergeJustify":false,"ControlId":null,"CellName":"_Ctrl_4","CellAddress":"='Valve Cv &amp; Pipe Flow Data'!$C$14","WidgetName":4,"HiddenRow":4,"SheetCodeName":null,"State":1}</t>
  </si>
  <si>
    <t>_Ctrl_5</t>
  </si>
  <si>
    <t>{"WidgetClassification":0,"IsHidden":false,"IsRequired":false,"IsMultiline":false,"Placeholder":"","InputType":0,"Rows":3,"IsMergeJustify":false,"ControlId":null,"CellName":"_Ctrl_5","CellAddress":"='Valve Cv &amp; Pipe Flow Data'!$C$15","WidgetName":4,"HiddenRow":5,"SheetCodeName":null,"State":1}</t>
  </si>
  <si>
    <t>_Ctrl_6</t>
  </si>
  <si>
    <t>{"WidgetClassification":0,"IsHidden":false,"IsRequired":false,"IsMultiline":false,"Placeholder":"","InputType":0,"Rows":3,"IsMergeJustify":false,"ControlId":null,"CellName":"_Ctrl_6","CellAddress":"='Valve Cv &amp; Pipe Flow Data'!$C$37","WidgetName":4,"HiddenRow":6,"SheetCodeName":null,"State":1}</t>
  </si>
  <si>
    <t>_Ctrl_7</t>
  </si>
  <si>
    <t>{"WidgetClassification":0,"IsHidden":false,"IsRequired":false,"IsMultiline":false,"Placeholder":"","InputType":0,"Rows":3,"IsMergeJustify":false,"ControlId":null,"CellName":"_Ctrl_7","CellAddress":"='Valve Cv &amp; Pipe Flow Data'!$C$38","WidgetName":4,"HiddenRow":7,"SheetCodeName":null,"State":1}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</si>
  <si>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required.","OkButton":"OK"},"WizardButton":{"Next":"Next","Previous":"Previous","Cancel":"Cancel","Finish":"Finish"},"ToolbarButton":{"Submit":"Submit","Print":"Print","PrintAll":"Print All","Reset":"Reset","Update":"Update"},"BrowserAndLocation":{"Browsers":[],"ConversionPath":"Z:\\public_html\\_dev\\cla_val.201204\\_dev\\calcs_dev\\pdrop"},"AdvancedSettingsModels":[{"Name":2,"Checked":true,"Text":null,"Double":null,"Value":null},{"Name":3,"Checked":true,"Text":null,"Double":null,"Value":null}]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</si>
</sst>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2"/>
      <name val="Calibri"/>
      <family val="2"/>
      <scheme val="minor"/>
    </font>
    <font>
      <sz val="14"/>
      <color theme="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rgb="FF00B0F0"/>
      <name val="Calibri"/>
      <family val="2"/>
      <scheme val="minor"/>
    </font>
    <font>
      <i/>
      <sz val="6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 wrapText="1" indent="1"/>
    </xf>
    <xf numFmtId="0" fontId="1" fillId="0" borderId="0" xfId="0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 indent="1"/>
    </xf>
    <xf numFmtId="165" fontId="5" fillId="0" borderId="4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 indent="1"/>
    </xf>
    <xf numFmtId="164" fontId="5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right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left" vertical="center" inden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left" vertical="center" wrapText="1" indent="1"/>
    </xf>
    <xf numFmtId="2" fontId="5" fillId="0" borderId="7" xfId="0" applyNumberFormat="1" applyFont="1" applyFill="1" applyBorder="1" applyAlignment="1" applyProtection="1">
      <alignment horizontal="center" vertical="center"/>
      <protection locked="0"/>
    </xf>
    <xf numFmtId="165" fontId="7" fillId="0" borderId="6" xfId="0" applyNumberFormat="1" applyFont="1" applyFill="1" applyBorder="1" applyAlignment="1" applyProtection="1">
      <alignment horizontal="left" vertical="center" wrapText="1" indent="1"/>
    </xf>
    <xf numFmtId="2" fontId="5" fillId="0" borderId="8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left" vertical="center" wrapText="1" indent="1"/>
    </xf>
    <xf numFmtId="165" fontId="7" fillId="0" borderId="9" xfId="0" applyNumberFormat="1" applyFont="1" applyFill="1" applyBorder="1" applyAlignment="1" applyProtection="1">
      <alignment horizontal="left" vertical="center" wrapText="1" indent="1"/>
    </xf>
    <xf numFmtId="164" fontId="5" fillId="0" borderId="1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vertical="center"/>
    </xf>
    <xf numFmtId="165" fontId="7" fillId="0" borderId="5" xfId="0" applyNumberFormat="1" applyFont="1" applyFill="1" applyBorder="1" applyAlignment="1" applyProtection="1">
      <alignment horizontal="left" vertical="center" wrapText="1" indent="1"/>
    </xf>
    <xf numFmtId="16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quotePrefix="1" applyFont="1" applyFill="1" applyBorder="1" applyAlignment="1" applyProtection="1">
      <alignment horizontal="left" vertical="center"/>
    </xf>
    <xf numFmtId="0" fontId="23" fillId="3" borderId="0" xfId="0" applyFont="1" applyFill="1" applyAlignment="1" applyProtection="1">
      <alignment vertical="center"/>
    </xf>
    <xf numFmtId="0" fontId="23" fillId="3" borderId="0" xfId="0" applyFont="1" applyFill="1" applyBorder="1" applyAlignment="1" applyProtection="1">
      <alignment horizontal="center" vertical="center"/>
    </xf>
    <xf numFmtId="164" fontId="16" fillId="3" borderId="0" xfId="0" applyNumberFormat="1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vertical="center"/>
    </xf>
    <xf numFmtId="0" fontId="6" fillId="4" borderId="4" xfId="0" applyFont="1" applyFill="1" applyBorder="1" applyAlignment="1" applyProtection="1">
      <alignment vertical="center"/>
    </xf>
    <xf numFmtId="0" fontId="24" fillId="4" borderId="4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vertical="center"/>
    </xf>
    <xf numFmtId="0" fontId="25" fillId="4" borderId="4" xfId="0" applyFont="1" applyFill="1" applyBorder="1" applyAlignment="1" applyProtection="1">
      <alignment horizontal="center" vertical="center"/>
    </xf>
    <xf numFmtId="0" fontId="26" fillId="4" borderId="4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5" fillId="4" borderId="4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vertical="center"/>
    </xf>
    <xf numFmtId="0" fontId="6" fillId="4" borderId="11" xfId="0" applyFont="1" applyFill="1" applyBorder="1" applyAlignment="1" applyProtection="1">
      <alignment vertical="center"/>
    </xf>
    <xf numFmtId="0" fontId="6" fillId="4" borderId="15" xfId="0" applyFont="1" applyFill="1" applyBorder="1" applyAlignment="1" applyProtection="1">
      <alignment vertical="center"/>
    </xf>
    <xf numFmtId="0" fontId="6" fillId="4" borderId="16" xfId="0" applyFont="1" applyFill="1" applyBorder="1" applyAlignment="1" applyProtection="1">
      <alignment vertical="center"/>
    </xf>
    <xf numFmtId="0" fontId="9" fillId="4" borderId="16" xfId="0" applyFont="1" applyFill="1" applyBorder="1" applyAlignment="1" applyProtection="1">
      <alignment vertical="center"/>
    </xf>
    <xf numFmtId="0" fontId="6" fillId="4" borderId="17" xfId="0" applyFont="1" applyFill="1" applyBorder="1" applyAlignment="1" applyProtection="1">
      <alignment vertical="center"/>
    </xf>
    <xf numFmtId="0" fontId="27" fillId="4" borderId="17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right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2" fontId="17" fillId="3" borderId="0" xfId="0" applyNumberFormat="1" applyFont="1" applyFill="1" applyBorder="1" applyAlignment="1" applyProtection="1">
      <alignment vertical="center"/>
    </xf>
    <xf numFmtId="165" fontId="13" fillId="3" borderId="0" xfId="0" applyNumberFormat="1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9" fillId="3" borderId="0" xfId="0" applyFont="1" applyFill="1" applyAlignment="1" applyProtection="1">
      <alignment horizontal="left" vertical="center"/>
    </xf>
    <xf numFmtId="1" fontId="13" fillId="3" borderId="0" xfId="0" applyNumberFormat="1" applyFont="1" applyFill="1" applyAlignment="1" applyProtection="1">
      <alignment horizontal="center" vertical="center"/>
    </xf>
    <xf numFmtId="2" fontId="13" fillId="3" borderId="0" xfId="0" applyNumberFormat="1" applyFont="1" applyFill="1" applyAlignment="1" applyProtection="1">
      <alignment horizontal="center" vertical="center"/>
    </xf>
    <xf numFmtId="1" fontId="13" fillId="3" borderId="0" xfId="0" applyNumberFormat="1" applyFont="1" applyFill="1" applyBorder="1" applyAlignment="1" applyProtection="1">
      <alignment horizontal="center" vertical="center"/>
    </xf>
    <xf numFmtId="164" fontId="18" fillId="3" borderId="0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 vertical="center"/>
    </xf>
    <xf numFmtId="0" fontId="21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22" fillId="3" borderId="0" xfId="0" applyFont="1" applyFill="1" applyBorder="1" applyAlignment="1" applyProtection="1">
      <alignment vertic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Alignment="1" applyProtection="1">
      <alignment vertical="center"/>
    </xf>
    <xf numFmtId="0" fontId="22" fillId="3" borderId="0" xfId="0" applyFont="1" applyFill="1" applyAlignment="1" applyProtection="1">
      <alignment horizontal="center" vertical="center"/>
    </xf>
    <xf numFmtId="0" fontId="22" fillId="3" borderId="0" xfId="0" applyFont="1" applyFill="1" applyBorder="1" applyAlignment="1" applyProtection="1">
      <alignment vertical="center"/>
    </xf>
    <xf numFmtId="0" fontId="23" fillId="3" borderId="0" xfId="0" applyFont="1" applyFill="1" applyBorder="1" applyAlignment="1" applyProtection="1">
      <alignment vertical="center"/>
    </xf>
    <xf numFmtId="165" fontId="13" fillId="3" borderId="0" xfId="0" applyNumberFormat="1" applyFont="1" applyFill="1" applyAlignment="1" applyProtection="1">
      <alignment horizontal="center" vertical="center"/>
    </xf>
    <xf numFmtId="2" fontId="13" fillId="3" borderId="0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</xf>
    <xf numFmtId="0" fontId="6" fillId="7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0" fillId="0" borderId="0" xfId="0" quotePrefix="1"/>
    <xf numFmtId="0" fontId="19" fillId="3" borderId="0" xfId="0" applyFont="1" applyFill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8" fillId="6" borderId="21" xfId="0" applyFont="1" applyFill="1" applyBorder="1" applyAlignment="1" applyProtection="1">
      <alignment horizontal="center" vertical="center"/>
    </xf>
    <xf numFmtId="0" fontId="8" fillId="6" borderId="22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 wrapText="1"/>
    </xf>
    <xf numFmtId="0" fontId="8" fillId="6" borderId="2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1" fontId="28" fillId="7" borderId="0" xfId="0" applyNumberFormat="1" applyFont="1" applyFill="1" applyBorder="1" applyAlignment="1" applyProtection="1">
      <alignment horizontal="left" vertical="center" wrapText="1" indent="1"/>
    </xf>
    <xf numFmtId="0" fontId="28" fillId="7" borderId="0" xfId="0" applyFont="1" applyFill="1" applyBorder="1" applyAlignment="1" applyProtection="1">
      <alignment horizontal="left" vertical="center" wrapText="1" indent="1"/>
    </xf>
    <xf numFmtId="0" fontId="16" fillId="3" borderId="0" xfId="0" applyFont="1" applyFill="1" applyBorder="1" applyAlignment="1" applyProtection="1">
      <alignment horizontal="center" vertical="center"/>
    </xf>
    <xf numFmtId="0" fontId="29" fillId="4" borderId="17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6564596092154"/>
          <c:y val="3.9901238760249362E-2"/>
          <c:w val="0.78355351414406538"/>
          <c:h val="0.81288721888487392"/>
        </c:manualLayout>
      </c:layout>
      <c:scatterChart>
        <c:scatterStyle val="lineMarker"/>
        <c:varyColors val="0"/>
        <c:ser>
          <c:idx val="1"/>
          <c:order val="0"/>
          <c:tx>
            <c:v>Flow Curve</c:v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'Valve Cv &amp; Pipe Flow Data'!$I$11:$I$12</c:f>
              <c:numCache>
                <c:formatCode>General</c:formatCode>
                <c:ptCount val="2"/>
                <c:pt idx="0">
                  <c:v>14020</c:v>
                </c:pt>
                <c:pt idx="1">
                  <c:v>140200</c:v>
                </c:pt>
              </c:numCache>
            </c:numRef>
          </c:xVal>
          <c:yVal>
            <c:numRef>
              <c:f>'Valve Cv &amp; Pipe Flow Data'!$J$11:$J$12</c:f>
              <c:numCache>
                <c:formatCode>General</c:formatCode>
                <c:ptCount val="2"/>
                <c:pt idx="0">
                  <c:v>1</c:v>
                </c:pt>
                <c:pt idx="1">
                  <c:v>100</c:v>
                </c:pt>
              </c:numCache>
            </c:numRef>
          </c:yVal>
          <c:smooth val="0"/>
        </c:ser>
        <c:ser>
          <c:idx val="2"/>
          <c:order val="1"/>
          <c:tx>
            <c:v>Pressure Line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'Valve Cv &amp; Pipe Flow Data'!$I$14:$I$16</c:f>
              <c:numCache>
                <c:formatCode>0</c:formatCode>
                <c:ptCount val="3"/>
                <c:pt idx="0">
                  <c:v>1</c:v>
                </c:pt>
                <c:pt idx="1">
                  <c:v>10000</c:v>
                </c:pt>
                <c:pt idx="2">
                  <c:v>1000000</c:v>
                </c:pt>
              </c:numCache>
            </c:numRef>
          </c:xVal>
          <c:yVal>
            <c:numRef>
              <c:f>'Valve Cv &amp; Pipe Flow Data'!$J$14:$J$16</c:f>
              <c:numCache>
                <c:formatCode>0.00</c:formatCode>
                <c:ptCount val="3"/>
                <c:pt idx="0">
                  <c:v>0.508749473444295</c:v>
                </c:pt>
                <c:pt idx="1">
                  <c:v>0.508749473444295</c:v>
                </c:pt>
                <c:pt idx="2">
                  <c:v>0.508749473444295</c:v>
                </c:pt>
              </c:numCache>
            </c:numRef>
          </c:yVal>
          <c:smooth val="0"/>
        </c:ser>
        <c:ser>
          <c:idx val="3"/>
          <c:order val="2"/>
          <c:tx>
            <c:v>Flow Line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'Valve Cv &amp; Pipe Flow Data'!$I$18:$I$20</c:f>
              <c:numCache>
                <c:formatCode>General</c:formatCode>
                <c:ptCount val="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</c:numCache>
            </c:numRef>
          </c:xVal>
          <c:yVal>
            <c:numRef>
              <c:f>'Valve Cv &amp; Pipe Flow Data'!$J$18:$J$20</c:f>
              <c:numCache>
                <c:formatCode>0.00</c:formatCode>
                <c:ptCount val="3"/>
                <c:pt idx="0" formatCode="General">
                  <c:v>1</c:v>
                </c:pt>
                <c:pt idx="1">
                  <c:v>0.508749473444295</c:v>
                </c:pt>
                <c:pt idx="2" formatCode="General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1648"/>
        <c:axId val="177635328"/>
      </c:scatterChart>
      <c:valAx>
        <c:axId val="37931648"/>
        <c:scaling>
          <c:logBase val="10"/>
          <c:orientation val="minMax"/>
          <c:max val="1000000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 sz="900" b="0"/>
                  <a:t>FLOW (GPM)</a:t>
                </a:r>
              </a:p>
            </c:rich>
          </c:tx>
          <c:layout>
            <c:manualLayout>
              <c:xMode val="edge"/>
              <c:yMode val="edge"/>
              <c:x val="0.39146514848909192"/>
              <c:y val="0.936790782508119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7635328"/>
        <c:crosses val="autoZero"/>
        <c:crossBetween val="midCat"/>
      </c:valAx>
      <c:valAx>
        <c:axId val="177635328"/>
        <c:scaling>
          <c:logBase val="10"/>
          <c:orientation val="minMax"/>
          <c:max val="100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</a:defRPr>
                </a:pPr>
                <a:r>
                  <a:rPr lang="en-US" sz="900" b="0">
                    <a:solidFill>
                      <a:sysClr val="windowText" lastClr="000000"/>
                    </a:solidFill>
                  </a:rPr>
                  <a:t>PRESSURE DROP (PSID)</a:t>
                </a:r>
              </a:p>
            </c:rich>
          </c:tx>
          <c:layout>
            <c:manualLayout>
              <c:xMode val="edge"/>
              <c:yMode val="edge"/>
              <c:x val="4.0513303184040797E-3"/>
              <c:y val="0.32412509453267513"/>
            </c:manualLayout>
          </c:layout>
          <c:overlay val="0"/>
          <c:spPr>
            <a:noFill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en-US"/>
          </a:p>
        </c:txPr>
        <c:crossAx val="37931648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ln w="15875">
      <a:solidFill>
        <a:sysClr val="windowText" lastClr="000000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20</xdr:row>
      <xdr:rowOff>123825</xdr:rowOff>
    </xdr:from>
    <xdr:to>
      <xdr:col>2</xdr:col>
      <xdr:colOff>295275</xdr:colOff>
      <xdr:row>26</xdr:row>
      <xdr:rowOff>142875</xdr:rowOff>
    </xdr:to>
    <xdr:pic>
      <xdr:nvPicPr>
        <xdr:cNvPr id="1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3667125"/>
          <a:ext cx="11430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14</xdr:row>
      <xdr:rowOff>152400</xdr:rowOff>
    </xdr:from>
    <xdr:to>
      <xdr:col>6</xdr:col>
      <xdr:colOff>371475</xdr:colOff>
      <xdr:row>31</xdr:row>
      <xdr:rowOff>9525</xdr:rowOff>
    </xdr:to>
    <xdr:graphicFrame macro="">
      <xdr:nvGraphicFramePr>
        <xdr:cNvPr id="11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2.75" x14ac:dyDescent="0.2"/>
  <sheetData>
    <row r="1" spans="1:5" x14ac:dyDescent="0.2">
      <c r="A1" t="s">
        <v>47</v>
      </c>
      <c r="B1" t="s">
        <v>48</v>
      </c>
      <c r="C1" t="s">
        <v>46</v>
      </c>
      <c r="D1" t="s">
        <v>55</v>
      </c>
      <c r="E1" t="s">
        <v>66</v>
      </c>
    </row>
    <row r="2" spans="1:5" x14ac:dyDescent="0.2">
      <c r="A2" t="s">
        <v>53</v>
      </c>
      <c r="B2" t="s">
        <v>54</v>
      </c>
    </row>
    <row r="3" spans="1:5" x14ac:dyDescent="0.2">
      <c r="A3" t="s">
        <v>56</v>
      </c>
      <c r="B3" t="s">
        <v>57</v>
      </c>
    </row>
    <row r="4" spans="1:5" x14ac:dyDescent="0.2">
      <c r="A4" t="s">
        <v>58</v>
      </c>
      <c r="B4" t="s">
        <v>59</v>
      </c>
    </row>
    <row r="5" spans="1:5" x14ac:dyDescent="0.2">
      <c r="A5" t="s">
        <v>60</v>
      </c>
      <c r="B5" t="s">
        <v>61</v>
      </c>
    </row>
    <row r="6" spans="1:5" x14ac:dyDescent="0.2">
      <c r="A6" t="s">
        <v>62</v>
      </c>
      <c r="B6" t="s">
        <v>63</v>
      </c>
    </row>
    <row r="7" spans="1:5" x14ac:dyDescent="0.2">
      <c r="A7" t="s">
        <v>64</v>
      </c>
      <c r="B7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cols>
    <col min="1" max="2" width="2" bestFit="1" customWidth="1"/>
  </cols>
  <sheetData>
    <row r="1" spans="1:2" x14ac:dyDescent="0.2">
      <c r="A1" s="109" t="s">
        <v>49</v>
      </c>
      <c r="B1" s="109" t="s">
        <v>49</v>
      </c>
    </row>
    <row r="2" spans="1:2" x14ac:dyDescent="0.2">
      <c r="A2" s="109" t="s">
        <v>50</v>
      </c>
      <c r="B2" s="109" t="s">
        <v>50</v>
      </c>
    </row>
    <row r="3" spans="1:2" x14ac:dyDescent="0.2">
      <c r="A3" s="109" t="s">
        <v>51</v>
      </c>
    </row>
    <row r="4" spans="1:2" x14ac:dyDescent="0.2">
      <c r="A4" s="109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Q421"/>
  <sheetViews>
    <sheetView showGridLines="0" tabSelected="1" zoomScale="120" zoomScaleNormal="120" workbookViewId="0">
      <selection activeCell="C7" sqref="C7"/>
    </sheetView>
  </sheetViews>
  <sheetFormatPr defaultRowHeight="12.75" x14ac:dyDescent="0.2"/>
  <cols>
    <col min="1" max="1" width="1.7109375" style="42" customWidth="1"/>
    <col min="2" max="2" width="20.7109375" style="42" customWidth="1"/>
    <col min="3" max="3" width="8.7109375" style="42" customWidth="1"/>
    <col min="4" max="4" width="6.7109375" style="42" customWidth="1"/>
    <col min="5" max="5" width="30.7109375" style="43" customWidth="1"/>
    <col min="6" max="6" width="12.7109375" style="43" customWidth="1"/>
    <col min="7" max="7" width="6.7109375" style="42" customWidth="1"/>
    <col min="8" max="8" width="1.7109375" style="42" customWidth="1"/>
    <col min="9" max="10" width="12.7109375" style="50" customWidth="1"/>
    <col min="11" max="11" width="9.7109375" style="49" customWidth="1"/>
    <col min="12" max="12" width="11.7109375" style="49" customWidth="1"/>
    <col min="13" max="14" width="8.7109375" style="49" customWidth="1"/>
    <col min="15" max="15" width="8.7109375" style="50" customWidth="1"/>
    <col min="16" max="17" width="9.7109375" style="50" customWidth="1"/>
    <col min="18" max="21" width="8.5703125" style="50" customWidth="1"/>
    <col min="22" max="66" width="9.140625" style="50"/>
    <col min="67" max="69" width="9.140625" style="1"/>
    <col min="70" max="16384" width="9.140625" style="42"/>
  </cols>
  <sheetData>
    <row r="1" spans="1:43" ht="8.1" customHeight="1" x14ac:dyDescent="0.2">
      <c r="A1" s="71"/>
      <c r="B1" s="127" t="str">
        <f>IF(C7&lt;0,"CLA-VAL R4"," ")</f>
        <v xml:space="preserve"> </v>
      </c>
      <c r="C1" s="127"/>
      <c r="D1" s="127"/>
      <c r="E1" s="74"/>
      <c r="F1" s="75"/>
      <c r="G1" s="75"/>
      <c r="H1" s="57"/>
      <c r="I1" s="49"/>
      <c r="J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ht="15" customHeight="1" x14ac:dyDescent="0.2">
      <c r="A2" s="72"/>
      <c r="B2" s="130" t="s">
        <v>42</v>
      </c>
      <c r="C2" s="130"/>
      <c r="D2" s="130"/>
      <c r="E2" s="130"/>
      <c r="F2" s="130"/>
      <c r="G2" s="6"/>
      <c r="H2" s="58"/>
      <c r="I2" s="76"/>
      <c r="J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3" spans="1:43" ht="15" customHeight="1" thickBot="1" x14ac:dyDescent="0.25">
      <c r="A3" s="72"/>
      <c r="B3" s="6"/>
      <c r="C3" s="37"/>
      <c r="D3" s="37"/>
      <c r="E3" s="37"/>
      <c r="F3" s="37"/>
      <c r="G3" s="6"/>
      <c r="H3" s="58"/>
      <c r="I3" s="76"/>
      <c r="J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1:43" ht="15" customHeight="1" thickBot="1" x14ac:dyDescent="0.25">
      <c r="A4" s="72"/>
      <c r="B4" s="121" t="s">
        <v>34</v>
      </c>
      <c r="C4" s="122"/>
      <c r="D4" s="122"/>
      <c r="E4" s="122"/>
      <c r="F4" s="123"/>
      <c r="G4" s="7"/>
      <c r="H4" s="59"/>
      <c r="I4" s="77"/>
      <c r="J4" s="78"/>
      <c r="K4" s="77"/>
      <c r="L4" s="79"/>
      <c r="M4" s="77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</row>
    <row r="5" spans="1:43" ht="8.1" customHeight="1" thickBot="1" x14ac:dyDescent="0.25">
      <c r="A5" s="72"/>
      <c r="B5" s="6"/>
      <c r="C5" s="6"/>
      <c r="D5" s="6"/>
      <c r="E5" s="6"/>
      <c r="F5" s="6"/>
      <c r="G5" s="32"/>
      <c r="H5" s="60"/>
      <c r="I5" s="80"/>
      <c r="M5" s="126" t="s">
        <v>27</v>
      </c>
      <c r="N5" s="126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</row>
    <row r="6" spans="1:43" ht="15" customHeight="1" thickBot="1" x14ac:dyDescent="0.25">
      <c r="A6" s="72"/>
      <c r="B6" s="117" t="s">
        <v>1</v>
      </c>
      <c r="C6" s="118"/>
      <c r="D6" s="24"/>
      <c r="E6" s="119" t="s">
        <v>2</v>
      </c>
      <c r="F6" s="120"/>
      <c r="G6" s="21"/>
      <c r="H6" s="61"/>
      <c r="I6" s="81"/>
      <c r="M6" s="81" t="s">
        <v>16</v>
      </c>
      <c r="N6" s="81" t="s">
        <v>0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</row>
    <row r="7" spans="1:43" ht="15" customHeight="1" x14ac:dyDescent="0.2">
      <c r="A7" s="72"/>
      <c r="B7" s="29" t="s">
        <v>43</v>
      </c>
      <c r="C7" s="30">
        <v>36</v>
      </c>
      <c r="D7" s="27"/>
      <c r="E7" s="29" t="s">
        <v>6</v>
      </c>
      <c r="F7" s="31">
        <f>IF(OR(C7=1,C7=1.25,C7=1.5,C7=2,C7=2.5,C7=3,C7=4,C7=6,C7=8,C7=10,C7=12,C7=14,C7=16,C7=18,C7=20,C7=24,C7=30,C7=36,C7=42,C7=48),I27,0)</f>
        <v>14020</v>
      </c>
      <c r="G7" s="6"/>
      <c r="H7" s="58"/>
      <c r="I7" s="49"/>
      <c r="M7" s="51">
        <v>1</v>
      </c>
      <c r="N7" s="51">
        <v>1.0489999999999999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</row>
    <row r="8" spans="1:43" ht="15" customHeight="1" x14ac:dyDescent="0.2">
      <c r="A8" s="72"/>
      <c r="B8" s="128" t="s">
        <v>28</v>
      </c>
      <c r="C8" s="129">
        <v>1</v>
      </c>
      <c r="D8" s="27"/>
      <c r="E8" s="11" t="s">
        <v>11</v>
      </c>
      <c r="F8" s="3">
        <f>IF(F7&gt;0,F7*SQRT(14.5)*0.0631,"Wrong Input")</f>
        <v>3368.6925336898889</v>
      </c>
      <c r="G8" s="6"/>
      <c r="H8" s="58"/>
      <c r="I8" s="82"/>
      <c r="M8" s="51">
        <v>1.25</v>
      </c>
      <c r="N8" s="83">
        <v>1.38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</row>
    <row r="9" spans="1:43" ht="15" customHeight="1" x14ac:dyDescent="0.2">
      <c r="A9" s="72"/>
      <c r="B9" s="128"/>
      <c r="C9" s="129"/>
      <c r="D9" s="27"/>
      <c r="E9" s="11" t="s">
        <v>7</v>
      </c>
      <c r="F9" s="4">
        <f>IF(F7&gt;0,POWER(C15/F7,2)/SQRT(1/C14),"Wrong Input")</f>
        <v>0.508749473444295</v>
      </c>
      <c r="G9" s="6"/>
      <c r="H9" s="62"/>
      <c r="I9" s="84"/>
      <c r="M9" s="51">
        <v>1.5</v>
      </c>
      <c r="N9" s="83">
        <v>1.61</v>
      </c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</row>
    <row r="10" spans="1:43" ht="15" customHeight="1" x14ac:dyDescent="0.2">
      <c r="A10" s="72"/>
      <c r="B10" s="128"/>
      <c r="C10" s="129"/>
      <c r="D10" s="27"/>
      <c r="E10" s="11" t="s">
        <v>8</v>
      </c>
      <c r="F10" s="4">
        <f>IF(F7&gt;0,F9/14.5,"Wrong Input")</f>
        <v>3.508617058236517E-2</v>
      </c>
      <c r="G10" s="6"/>
      <c r="H10" s="62"/>
      <c r="I10" s="85" t="s">
        <v>18</v>
      </c>
      <c r="J10" s="86" t="s">
        <v>26</v>
      </c>
      <c r="M10" s="51">
        <v>2</v>
      </c>
      <c r="N10" s="83">
        <v>2.0670000000000002</v>
      </c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</row>
    <row r="11" spans="1:43" ht="15" customHeight="1" x14ac:dyDescent="0.2">
      <c r="A11" s="72"/>
      <c r="B11" s="128"/>
      <c r="C11" s="129"/>
      <c r="D11" s="27"/>
      <c r="E11" s="11" t="s">
        <v>25</v>
      </c>
      <c r="F11" s="3">
        <f>IF(AND(C7&gt;=1,C7&lt;=48),C15*0.4085/POWER(I31,2),"Wrong Input")</f>
        <v>3.4320520898970801</v>
      </c>
      <c r="G11" s="6"/>
      <c r="H11" s="58"/>
      <c r="I11" s="52">
        <f>F7*SQRT(1)</f>
        <v>14020</v>
      </c>
      <c r="J11" s="52">
        <f>1</f>
        <v>1</v>
      </c>
      <c r="M11" s="51">
        <v>2.5</v>
      </c>
      <c r="N11" s="51">
        <v>2.4689999999999999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53"/>
      <c r="AP11" s="49"/>
      <c r="AQ11" s="49"/>
    </row>
    <row r="12" spans="1:43" ht="15" customHeight="1" x14ac:dyDescent="0.2">
      <c r="A12" s="72"/>
      <c r="B12" s="128" t="s">
        <v>4</v>
      </c>
      <c r="C12" s="129">
        <v>1</v>
      </c>
      <c r="D12" s="27"/>
      <c r="E12" s="11" t="s">
        <v>9</v>
      </c>
      <c r="F12" s="4">
        <f>IF(AND(C8=1,C12=1),LOOKUP(C7,B62:B80,L62:L80),IF(AND(C8=2,C12=1),LOOKUP(C7,B62:B80,M62:M80),IF(AND(C8=2,C12=2),LOOKUP(C7,B62:B80,M62:M80),I32)))</f>
        <v>8.6999999999999993</v>
      </c>
      <c r="G12" s="6"/>
      <c r="H12" s="63"/>
      <c r="I12" s="52">
        <f>F7*SQRT(100)</f>
        <v>140200</v>
      </c>
      <c r="J12" s="52">
        <f>100</f>
        <v>100</v>
      </c>
      <c r="M12" s="51">
        <v>3</v>
      </c>
      <c r="N12" s="83">
        <v>3.0680000000000001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</row>
    <row r="13" spans="1:43" ht="15" customHeight="1" thickBot="1" x14ac:dyDescent="0.25">
      <c r="A13" s="72"/>
      <c r="B13" s="128"/>
      <c r="C13" s="129"/>
      <c r="D13" s="27"/>
      <c r="E13" s="23" t="s">
        <v>12</v>
      </c>
      <c r="F13" s="5">
        <f>IF(AND(C8=1,C12=1),LOOKUP(C7,B62:B80,N62:N80),IF(AND(C8=2,C12=1),LOOKUP(C7,B62:B80,O62:O80),IF(AND(C8=2,C12=2),LOOKUP(C7,B62:B80,O62:O80),I33)))</f>
        <v>90</v>
      </c>
      <c r="G13" s="6"/>
      <c r="H13" s="58"/>
      <c r="I13" s="52"/>
      <c r="J13" s="52"/>
      <c r="M13" s="51">
        <v>4</v>
      </c>
      <c r="N13" s="83">
        <v>4.0259999999999998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</row>
    <row r="14" spans="1:43" ht="15" customHeight="1" x14ac:dyDescent="0.2">
      <c r="A14" s="72"/>
      <c r="B14" s="11" t="s">
        <v>5</v>
      </c>
      <c r="C14" s="25">
        <v>1</v>
      </c>
      <c r="D14" s="28"/>
      <c r="E14" s="15"/>
      <c r="F14" s="6"/>
      <c r="G14" s="16"/>
      <c r="H14" s="58"/>
      <c r="I14" s="87">
        <v>1</v>
      </c>
      <c r="J14" s="88">
        <f>F9</f>
        <v>0.508749473444295</v>
      </c>
      <c r="M14" s="51">
        <v>6</v>
      </c>
      <c r="N14" s="83">
        <v>6.0650000000000004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</row>
    <row r="15" spans="1:43" ht="15" customHeight="1" thickBot="1" x14ac:dyDescent="0.25">
      <c r="A15" s="72"/>
      <c r="B15" s="23" t="s">
        <v>10</v>
      </c>
      <c r="C15" s="26">
        <v>10000</v>
      </c>
      <c r="D15" s="27"/>
      <c r="E15" s="6"/>
      <c r="F15" s="41"/>
      <c r="G15" s="16"/>
      <c r="H15" s="58"/>
      <c r="I15" s="87">
        <f>C15</f>
        <v>10000</v>
      </c>
      <c r="J15" s="88">
        <f>F9</f>
        <v>0.508749473444295</v>
      </c>
      <c r="M15" s="51">
        <v>8</v>
      </c>
      <c r="N15" s="83">
        <v>7.9809999999999999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5" customHeight="1" x14ac:dyDescent="0.2">
      <c r="A16" s="72"/>
      <c r="B16" s="107"/>
      <c r="C16" s="107"/>
      <c r="D16" s="6"/>
      <c r="E16" s="6"/>
      <c r="F16" s="17"/>
      <c r="G16" s="6"/>
      <c r="H16" s="62"/>
      <c r="I16" s="89">
        <v>1000000</v>
      </c>
      <c r="J16" s="88">
        <f>F9</f>
        <v>0.508749473444295</v>
      </c>
      <c r="M16" s="51">
        <v>10</v>
      </c>
      <c r="N16" s="83">
        <v>10.02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</row>
    <row r="17" spans="1:69" ht="14.1" customHeight="1" x14ac:dyDescent="0.2">
      <c r="A17" s="72"/>
      <c r="B17" s="124" t="str">
        <f>IF(OR(C7=1.5,C7=2,C7=2.5,C7=3,C7=4,C7=6,C7=8,C7=10,C7=12,C7=14,C7=16,C7=18,C7=20,C7=24,C7=30,C7=36)," ",IF(AND(C7=42,C8=1),"Size Not Available as 100-01",IF(AND(C7=48,C8=1),"Size Not Available as 100-01",IF(AND(C7&lt;1.5,C8&gt;1),"Calculator for 1.5-Inch and Larger Valve Sizes"," "))))</f>
        <v xml:space="preserve"> </v>
      </c>
      <c r="C17" s="124"/>
      <c r="D17" s="6"/>
      <c r="E17" s="6"/>
      <c r="F17" s="18"/>
      <c r="G17" s="19"/>
      <c r="H17" s="62"/>
      <c r="I17" s="90"/>
      <c r="M17" s="51">
        <v>12</v>
      </c>
      <c r="N17" s="83">
        <v>11.938000000000001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pans="1:69" ht="14.1" customHeight="1" x14ac:dyDescent="0.2">
      <c r="A18" s="72"/>
      <c r="B18" s="124"/>
      <c r="C18" s="124"/>
      <c r="D18" s="6"/>
      <c r="E18" s="6"/>
      <c r="F18" s="20"/>
      <c r="G18" s="9"/>
      <c r="H18" s="62"/>
      <c r="I18" s="51">
        <f>C15</f>
        <v>10000</v>
      </c>
      <c r="J18" s="52">
        <f>1</f>
        <v>1</v>
      </c>
      <c r="M18" s="51">
        <v>14</v>
      </c>
      <c r="N18" s="83">
        <v>13.124000000000001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</row>
    <row r="19" spans="1:69" ht="14.1" customHeight="1" x14ac:dyDescent="0.2">
      <c r="A19" s="72"/>
      <c r="B19" s="125" t="str">
        <f>IF(F7=0,"Product Selection Option Not Available"," ")</f>
        <v xml:space="preserve"> </v>
      </c>
      <c r="C19" s="125"/>
      <c r="D19" s="6"/>
      <c r="E19" s="6"/>
      <c r="F19" s="18"/>
      <c r="G19" s="9"/>
      <c r="H19" s="62"/>
      <c r="I19" s="52">
        <f>C15</f>
        <v>10000</v>
      </c>
      <c r="J19" s="88">
        <f>F9</f>
        <v>0.508749473444295</v>
      </c>
      <c r="M19" s="51">
        <v>16</v>
      </c>
      <c r="N19" s="83">
        <v>15</v>
      </c>
    </row>
    <row r="20" spans="1:69" ht="14.1" customHeight="1" x14ac:dyDescent="0.2">
      <c r="A20" s="72"/>
      <c r="B20" s="125"/>
      <c r="C20" s="125"/>
      <c r="D20" s="6"/>
      <c r="E20" s="6"/>
      <c r="F20" s="18"/>
      <c r="G20" s="6"/>
      <c r="H20" s="58"/>
      <c r="I20" s="52">
        <f>C15</f>
        <v>10000</v>
      </c>
      <c r="J20" s="52">
        <f>100</f>
        <v>100</v>
      </c>
      <c r="M20" s="51">
        <v>18</v>
      </c>
      <c r="N20" s="83">
        <v>16.876000000000001</v>
      </c>
    </row>
    <row r="21" spans="1:69" ht="14.1" customHeight="1" x14ac:dyDescent="0.2">
      <c r="A21" s="72"/>
      <c r="B21" s="6"/>
      <c r="C21" s="6"/>
      <c r="D21" s="6"/>
      <c r="E21" s="6"/>
      <c r="F21" s="18"/>
      <c r="G21" s="6"/>
      <c r="H21" s="58"/>
      <c r="M21" s="51">
        <v>20</v>
      </c>
      <c r="N21" s="83">
        <v>18.814</v>
      </c>
    </row>
    <row r="22" spans="1:69" ht="14.1" customHeight="1" x14ac:dyDescent="0.2">
      <c r="A22" s="72"/>
      <c r="B22" s="6"/>
      <c r="C22" s="6"/>
      <c r="D22" s="6"/>
      <c r="E22" s="6"/>
      <c r="F22" s="18"/>
      <c r="G22" s="6"/>
      <c r="H22" s="58"/>
      <c r="M22" s="51">
        <v>24</v>
      </c>
      <c r="N22" s="83">
        <v>22.626000000000001</v>
      </c>
    </row>
    <row r="23" spans="1:69" ht="14.1" customHeight="1" x14ac:dyDescent="0.2">
      <c r="A23" s="72"/>
      <c r="B23" s="6"/>
      <c r="C23" s="6"/>
      <c r="D23" s="6"/>
      <c r="E23" s="6"/>
      <c r="F23" s="18"/>
      <c r="G23" s="6"/>
      <c r="H23" s="58"/>
      <c r="M23" s="51">
        <v>30</v>
      </c>
      <c r="N23" s="83">
        <v>28.5</v>
      </c>
    </row>
    <row r="24" spans="1:69" ht="14.1" customHeight="1" x14ac:dyDescent="0.2">
      <c r="A24" s="72"/>
      <c r="B24" s="6"/>
      <c r="C24" s="6"/>
      <c r="D24" s="6"/>
      <c r="E24" s="6"/>
      <c r="F24" s="18"/>
      <c r="G24" s="10"/>
      <c r="H24" s="58"/>
      <c r="J24" s="91"/>
      <c r="M24" s="51">
        <v>36</v>
      </c>
      <c r="N24" s="83">
        <v>34.5</v>
      </c>
    </row>
    <row r="25" spans="1:69" ht="14.1" customHeight="1" x14ac:dyDescent="0.2">
      <c r="A25" s="72"/>
      <c r="B25" s="6"/>
      <c r="C25" s="6"/>
      <c r="D25" s="6"/>
      <c r="E25" s="6"/>
      <c r="F25" s="6"/>
      <c r="G25" s="6"/>
      <c r="H25" s="64"/>
      <c r="I25" s="92"/>
      <c r="J25" s="92"/>
      <c r="M25" s="51">
        <v>42</v>
      </c>
      <c r="N25" s="83">
        <v>40.5</v>
      </c>
    </row>
    <row r="26" spans="1:69" ht="14.1" customHeight="1" x14ac:dyDescent="0.2">
      <c r="A26" s="72"/>
      <c r="B26" s="6"/>
      <c r="C26" s="6"/>
      <c r="D26" s="6"/>
      <c r="E26" s="20"/>
      <c r="F26" s="6"/>
      <c r="G26" s="6"/>
      <c r="H26" s="65"/>
      <c r="I26" s="93"/>
      <c r="J26" s="94"/>
      <c r="K26" s="95"/>
      <c r="L26" s="83"/>
      <c r="M26" s="51">
        <v>48</v>
      </c>
      <c r="N26" s="83">
        <v>47.25</v>
      </c>
    </row>
    <row r="27" spans="1:69" ht="14.1" customHeight="1" x14ac:dyDescent="0.2">
      <c r="A27" s="72"/>
      <c r="B27" s="6"/>
      <c r="C27" s="6"/>
      <c r="D27" s="6"/>
      <c r="E27" s="6"/>
      <c r="F27" s="6"/>
      <c r="G27" s="6"/>
      <c r="H27" s="58"/>
      <c r="I27" s="52">
        <f>IF(AND(C8=1,C12=1),LOOKUP(C7,B62:B80,C62:C80),IF(AND(C8=1,C12=2),LOOKUP(C7,B62:B80,D62:D80),IF(AND(C8=2,C12=1),LOOKUP(C7,B62:B80,E62:E80),I28)))</f>
        <v>14020</v>
      </c>
      <c r="M27" s="96"/>
      <c r="N27" s="97"/>
    </row>
    <row r="28" spans="1:69" s="44" customFormat="1" ht="14.1" customHeight="1" x14ac:dyDescent="0.2">
      <c r="A28" s="73"/>
      <c r="B28" s="22"/>
      <c r="C28" s="22"/>
      <c r="D28" s="22"/>
      <c r="E28" s="22"/>
      <c r="F28" s="22"/>
      <c r="G28" s="22"/>
      <c r="H28" s="66"/>
      <c r="I28" s="51">
        <f>IF(AND(C8=2,C12=2),LOOKUP(C7,B62:B80,F62:F80),IF(AND(C8=3,C12=1),LOOKUP(C7,B62:B80,G62:G80),IF(AND(C8=3,C12=2),LOOKUP(C7,B62:B80,I63:I80),IF(AND(C8=4,C12=1),LOOKUP(C7,B62:B80,J62:J80),IF(AND(C8=4,C12=2),LOOKUP(C7,B62:B80,K62:K80),0)))))</f>
        <v>0</v>
      </c>
      <c r="J28" s="54"/>
      <c r="K28" s="54"/>
      <c r="L28" s="54"/>
      <c r="M28" s="96"/>
      <c r="N28" s="97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2"/>
      <c r="BP28" s="2"/>
      <c r="BQ28" s="2"/>
    </row>
    <row r="29" spans="1:69" s="44" customFormat="1" ht="14.1" customHeight="1" x14ac:dyDescent="0.2">
      <c r="A29" s="73"/>
      <c r="B29" s="22"/>
      <c r="C29" s="22"/>
      <c r="D29" s="22"/>
      <c r="E29" s="22"/>
      <c r="F29" s="22"/>
      <c r="G29" s="22"/>
      <c r="H29" s="66"/>
      <c r="I29" s="49"/>
      <c r="J29" s="49"/>
      <c r="K29" s="54"/>
      <c r="L29" s="54"/>
      <c r="M29" s="96"/>
      <c r="N29" s="97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2"/>
      <c r="BP29" s="2"/>
      <c r="BQ29" s="2"/>
    </row>
    <row r="30" spans="1:69" ht="14.1" customHeight="1" x14ac:dyDescent="0.2">
      <c r="A30" s="72"/>
      <c r="B30" s="6"/>
      <c r="C30" s="6"/>
      <c r="D30" s="6"/>
      <c r="E30" s="6"/>
      <c r="F30" s="6"/>
      <c r="G30" s="15"/>
      <c r="H30" s="66"/>
      <c r="I30" s="49"/>
      <c r="J30" s="98"/>
      <c r="K30" s="95"/>
      <c r="L30" s="83"/>
      <c r="M30" s="96"/>
      <c r="N30" s="97"/>
    </row>
    <row r="31" spans="1:69" ht="14.1" customHeight="1" x14ac:dyDescent="0.2">
      <c r="A31" s="72"/>
      <c r="B31" s="6"/>
      <c r="C31" s="6"/>
      <c r="D31" s="6"/>
      <c r="E31" s="6"/>
      <c r="F31" s="6"/>
      <c r="G31" s="6"/>
      <c r="H31" s="58"/>
      <c r="I31" s="51">
        <f>IF(C7=1,1,IF(C7=1.25,1.38,IF(C7=1.5,1.61,IF(C7=2,2.067,IF(C7=2.5,2.469,IF(C7=3,3.068,IF(C7=4,4.026,IF(C7=6,6.065,J31))))))))</f>
        <v>34.5</v>
      </c>
      <c r="J31" s="51">
        <f>IF(C7=6,6.065,IF(C7=8,7.981,IF(C7=10,10.02,IF(C7=12,11.938,IF(C7=14,13.124,IF(C7=16,15,IF(C7=18,16.876,IF(C7=20,18.814,K31))))))))</f>
        <v>34.5</v>
      </c>
      <c r="K31" s="51">
        <f>IF(C7=24,22.626,IF(C7=30,28.5,IF(C7=36,34.5,IF(C7=42,42.5,IF(C7=48,47.25,"Input Error")))))</f>
        <v>34.5</v>
      </c>
      <c r="L31" s="83"/>
      <c r="M31" s="51"/>
      <c r="N31" s="89"/>
    </row>
    <row r="32" spans="1:69" ht="14.1" customHeight="1" thickBot="1" x14ac:dyDescent="0.25">
      <c r="A32" s="69"/>
      <c r="B32" s="46"/>
      <c r="C32" s="46"/>
      <c r="D32" s="46"/>
      <c r="E32" s="46"/>
      <c r="F32" s="46"/>
      <c r="G32" s="46"/>
      <c r="H32" s="67"/>
      <c r="I32" s="51" t="str">
        <f>IF(AND(C8=1,C12=2),LOOKUP(C7,B62:B80,L62:L80),IF(AND(C8=3,C12=1),LOOKUP(C7,B62:B80,L62:L80),IF(AND(C8=3,C12=2),LOOKUP(C7,B62:B80,L62:L80),IF(AND(C8=4,C12=1),LOOKUP(C7,B62:B80,M62:M80),IF(AND(C8=4,C12=2),LOOKUP(C7,B62:B80,M62:M80),"no data")))))</f>
        <v>no data</v>
      </c>
      <c r="J32" s="49"/>
      <c r="M32" s="51"/>
      <c r="N32" s="89"/>
    </row>
    <row r="33" spans="1:14" ht="14.1" customHeight="1" thickBot="1" x14ac:dyDescent="0.25">
      <c r="A33" s="72"/>
      <c r="B33" s="6"/>
      <c r="C33" s="6"/>
      <c r="D33" s="6"/>
      <c r="E33" s="6"/>
      <c r="F33" s="6"/>
      <c r="G33" s="6"/>
      <c r="H33" s="58"/>
      <c r="I33" s="52" t="str">
        <f>IF(AND(C8=1,C12=2),LOOKUP(C7,B62:B80,N62:N80),IF(AND(C8=3,C12=1),LOOKUP(C7,B62:B80,N62:N80),IF(AND(C8=3,C12=2),LOOKUP(C7,B62:B80,N62:N80),IF(AND(C8=4,C12=1),LOOKUP(C7,B62:B80,O62:O80),IF(AND(C8=4,C12=2),LOOKUP(C7,B62:B80,O62:O80),"n/a")))))</f>
        <v>n/a</v>
      </c>
      <c r="M33" s="51"/>
      <c r="N33" s="89"/>
    </row>
    <row r="34" spans="1:14" ht="15" customHeight="1" thickBot="1" x14ac:dyDescent="0.25">
      <c r="A34" s="72"/>
      <c r="B34" s="121" t="s">
        <v>33</v>
      </c>
      <c r="C34" s="122"/>
      <c r="D34" s="122"/>
      <c r="E34" s="122"/>
      <c r="F34" s="123"/>
      <c r="G34" s="6"/>
      <c r="H34" s="58"/>
      <c r="M34" s="51"/>
      <c r="N34" s="89"/>
    </row>
    <row r="35" spans="1:14" ht="8.1" customHeight="1" thickBot="1" x14ac:dyDescent="0.25">
      <c r="A35" s="72"/>
      <c r="B35" s="6"/>
      <c r="C35" s="6"/>
      <c r="D35" s="6"/>
      <c r="E35" s="6"/>
      <c r="F35" s="6"/>
      <c r="G35" s="6"/>
      <c r="H35" s="58"/>
      <c r="J35" s="99"/>
      <c r="M35" s="51"/>
      <c r="N35" s="89"/>
    </row>
    <row r="36" spans="1:14" ht="15.95" customHeight="1" thickBot="1" x14ac:dyDescent="0.25">
      <c r="A36" s="72"/>
      <c r="B36" s="113" t="s">
        <v>1</v>
      </c>
      <c r="C36" s="114"/>
      <c r="D36" s="6"/>
      <c r="E36" s="115" t="s">
        <v>2</v>
      </c>
      <c r="F36" s="116"/>
      <c r="G36" s="6"/>
      <c r="H36" s="58"/>
      <c r="I36" s="49"/>
      <c r="J36" s="49"/>
      <c r="K36" s="50"/>
      <c r="L36" s="50"/>
      <c r="M36" s="51"/>
      <c r="N36" s="89"/>
    </row>
    <row r="37" spans="1:14" ht="15" customHeight="1" x14ac:dyDescent="0.2">
      <c r="A37" s="72"/>
      <c r="B37" s="33" t="s">
        <v>36</v>
      </c>
      <c r="C37" s="34">
        <v>1</v>
      </c>
      <c r="D37" s="6"/>
      <c r="E37" s="35" t="s">
        <v>38</v>
      </c>
      <c r="F37" s="40">
        <f>IF(C37&lt;1,0,IF(C37&gt;48,0,(C38*0.4085)/F41^2))</f>
        <v>185.61415338590206</v>
      </c>
      <c r="G37" s="6"/>
      <c r="H37" s="58"/>
      <c r="I37" s="49"/>
      <c r="J37" s="100"/>
      <c r="K37" s="50"/>
      <c r="L37" s="50"/>
      <c r="M37" s="51"/>
      <c r="N37" s="89"/>
    </row>
    <row r="38" spans="1:14" ht="15" customHeight="1" thickBot="1" x14ac:dyDescent="0.25">
      <c r="A38" s="72"/>
      <c r="B38" s="47" t="s">
        <v>37</v>
      </c>
      <c r="C38" s="48">
        <v>500</v>
      </c>
      <c r="D38" s="6"/>
      <c r="E38" s="39" t="s">
        <v>39</v>
      </c>
      <c r="F38" s="36">
        <f>IF(F37&gt;0,F37*0.3048,"Input Error")</f>
        <v>56.57519395202295</v>
      </c>
      <c r="G38" s="6"/>
      <c r="H38" s="58"/>
      <c r="K38" s="50"/>
      <c r="L38" s="50"/>
      <c r="M38" s="51"/>
      <c r="N38" s="89"/>
    </row>
    <row r="39" spans="1:14" ht="15" customHeight="1" x14ac:dyDescent="0.2">
      <c r="A39" s="72"/>
      <c r="B39" s="6"/>
      <c r="C39" s="6"/>
      <c r="D39" s="6"/>
      <c r="E39" s="8" t="s">
        <v>40</v>
      </c>
      <c r="F39" s="4">
        <f>IF(F41&gt;0,C38*0.002228009,"Input Error")</f>
        <v>1.1140045000000001</v>
      </c>
      <c r="G39" s="6"/>
      <c r="H39" s="58"/>
      <c r="K39" s="50"/>
      <c r="L39" s="50"/>
      <c r="M39" s="51"/>
      <c r="N39" s="89"/>
    </row>
    <row r="40" spans="1:14" ht="15" customHeight="1" x14ac:dyDescent="0.2">
      <c r="A40" s="72"/>
      <c r="B40" s="38"/>
      <c r="C40" s="45" t="str">
        <f>IF(C37=8,7.981,IF(C37=10,10.02,IF(C37=12,11.938,IF(C37=14,13.124,IF(C37=16,15,IF(C37=18,16.876,IF(C37=20,18.814,IF(C37=24,22.626,C41))))))))</f>
        <v>Input Error</v>
      </c>
      <c r="D40" s="6"/>
      <c r="E40" s="11" t="s">
        <v>41</v>
      </c>
      <c r="F40" s="4">
        <f>IF(F41&gt;0,F37*0.0630902,"Input Error")</f>
        <v>11.710434059947238</v>
      </c>
      <c r="G40" s="6"/>
      <c r="H40" s="58"/>
      <c r="K40" s="95"/>
      <c r="L40" s="83"/>
      <c r="M40" s="51"/>
      <c r="N40" s="89"/>
    </row>
    <row r="41" spans="1:14" ht="15" customHeight="1" x14ac:dyDescent="0.2">
      <c r="A41" s="72"/>
      <c r="B41" s="6"/>
      <c r="C41" s="45" t="str">
        <f>IF(C37=30,28.5,IF(C37=36,34.5,IF(C37=42,42.5,IF(C37=48,47.25,IF(C37&lt;1.25,"Input Error",IF(C37&gt;48,"Input Error","Input Error"))))))</f>
        <v>Input Error</v>
      </c>
      <c r="D41" s="6"/>
      <c r="E41" s="8" t="s">
        <v>35</v>
      </c>
      <c r="F41" s="12">
        <f>IF(C37=1,1.049,IF(C37=1.25,1.38,IF(C37=1.5,1.61,IF(C37=2,2.067,IF(C37=2.5,2.469,IF(C37=3,3.068,IF(C37=4,4.026,IF(C37=6,6.065,C40))))))))</f>
        <v>1.0489999999999999</v>
      </c>
      <c r="G41" s="6"/>
      <c r="H41" s="58"/>
      <c r="K41" s="50"/>
      <c r="L41" s="50"/>
      <c r="M41" s="51"/>
      <c r="N41" s="89"/>
    </row>
    <row r="42" spans="1:14" ht="15" customHeight="1" thickBot="1" x14ac:dyDescent="0.25">
      <c r="A42" s="72"/>
      <c r="B42" s="6"/>
      <c r="C42" s="6"/>
      <c r="D42" s="6"/>
      <c r="E42" s="13" t="s">
        <v>17</v>
      </c>
      <c r="F42" s="14">
        <f>IF(F37=0,"Input Error",F41*25.4)</f>
        <v>26.644599999999997</v>
      </c>
      <c r="G42" s="6"/>
      <c r="H42" s="58"/>
      <c r="K42" s="50"/>
      <c r="L42" s="50"/>
      <c r="M42" s="51"/>
      <c r="N42" s="89"/>
    </row>
    <row r="43" spans="1:14" ht="15.75" customHeight="1" x14ac:dyDescent="0.2">
      <c r="A43" s="72"/>
      <c r="B43" s="108" t="s">
        <v>45</v>
      </c>
      <c r="C43" s="6"/>
      <c r="D43" s="6"/>
      <c r="E43" s="6"/>
      <c r="F43" s="6"/>
      <c r="G43" s="6"/>
      <c r="H43" s="58"/>
      <c r="K43" s="50"/>
      <c r="L43" s="50"/>
      <c r="M43" s="51"/>
      <c r="N43" s="89"/>
    </row>
    <row r="44" spans="1:14" ht="8.1" customHeight="1" thickBot="1" x14ac:dyDescent="0.25">
      <c r="A44" s="69"/>
      <c r="B44" s="70"/>
      <c r="C44" s="70"/>
      <c r="D44" s="70"/>
      <c r="E44" s="70"/>
      <c r="F44" s="70"/>
      <c r="G44" s="70"/>
      <c r="H44" s="68"/>
      <c r="K44" s="50"/>
      <c r="L44" s="50"/>
      <c r="M44" s="51"/>
      <c r="N44" s="89"/>
    </row>
    <row r="45" spans="1:14" s="50" customFormat="1" ht="15" customHeight="1" x14ac:dyDescent="0.2">
      <c r="M45" s="51"/>
      <c r="N45" s="89"/>
    </row>
    <row r="46" spans="1:14" s="50" customFormat="1" ht="15" customHeight="1" x14ac:dyDescent="0.2">
      <c r="I46" s="106"/>
      <c r="M46" s="51"/>
      <c r="N46" s="89"/>
    </row>
    <row r="47" spans="1:14" s="50" customFormat="1" ht="15" customHeight="1" x14ac:dyDescent="0.2">
      <c r="M47" s="51"/>
      <c r="N47" s="89"/>
    </row>
    <row r="48" spans="1:14" s="50" customFormat="1" ht="15" customHeight="1" x14ac:dyDescent="0.2">
      <c r="H48" s="101"/>
      <c r="I48" s="101"/>
      <c r="K48" s="95"/>
      <c r="L48" s="83"/>
      <c r="M48" s="51"/>
      <c r="N48" s="89"/>
    </row>
    <row r="49" spans="2:15" s="50" customFormat="1" ht="15" customHeight="1" x14ac:dyDescent="0.2">
      <c r="G49" s="101"/>
      <c r="H49" s="101"/>
      <c r="I49" s="101"/>
      <c r="K49" s="95"/>
      <c r="L49" s="83"/>
      <c r="M49" s="51"/>
      <c r="N49" s="89"/>
    </row>
    <row r="50" spans="2:15" s="50" customFormat="1" ht="15" customHeight="1" x14ac:dyDescent="0.2">
      <c r="G50" s="49"/>
      <c r="H50" s="49"/>
      <c r="I50" s="49"/>
      <c r="M50" s="51"/>
      <c r="N50" s="89"/>
    </row>
    <row r="51" spans="2:15" s="50" customFormat="1" ht="15" customHeight="1" x14ac:dyDescent="0.2">
      <c r="G51" s="49"/>
      <c r="H51" s="49"/>
      <c r="I51" s="49"/>
      <c r="M51" s="51"/>
      <c r="N51" s="89"/>
    </row>
    <row r="52" spans="2:15" s="50" customFormat="1" ht="15" customHeight="1" x14ac:dyDescent="0.2">
      <c r="M52" s="51"/>
      <c r="N52" s="89"/>
    </row>
    <row r="53" spans="2:15" s="50" customFormat="1" ht="15" customHeight="1" x14ac:dyDescent="0.2">
      <c r="M53" s="51"/>
      <c r="N53" s="89"/>
    </row>
    <row r="54" spans="2:15" s="50" customFormat="1" ht="15" customHeight="1" x14ac:dyDescent="0.2">
      <c r="M54" s="51"/>
      <c r="N54" s="89"/>
    </row>
    <row r="55" spans="2:15" s="50" customFormat="1" ht="15" customHeight="1" x14ac:dyDescent="0.2">
      <c r="E55" s="49"/>
      <c r="F55" s="49"/>
      <c r="M55" s="51"/>
      <c r="N55" s="89"/>
    </row>
    <row r="56" spans="2:15" s="50" customFormat="1" ht="15" customHeight="1" x14ac:dyDescent="0.2">
      <c r="E56" s="49"/>
      <c r="F56" s="49"/>
      <c r="M56" s="51"/>
      <c r="N56" s="89"/>
    </row>
    <row r="57" spans="2:15" s="50" customFormat="1" ht="15" customHeight="1" x14ac:dyDescent="0.2">
      <c r="E57" s="49"/>
      <c r="F57" s="49"/>
      <c r="M57" s="51"/>
      <c r="N57" s="89"/>
    </row>
    <row r="58" spans="2:15" s="50" customFormat="1" ht="15" customHeight="1" x14ac:dyDescent="0.2">
      <c r="E58" s="49"/>
      <c r="F58" s="49"/>
      <c r="J58" s="50" t="s">
        <v>44</v>
      </c>
      <c r="M58" s="51"/>
      <c r="N58" s="89"/>
    </row>
    <row r="59" spans="2:15" s="50" customFormat="1" ht="15" customHeight="1" x14ac:dyDescent="0.2">
      <c r="E59" s="49"/>
      <c r="F59" s="49"/>
      <c r="M59" s="51"/>
      <c r="N59" s="89"/>
    </row>
    <row r="60" spans="2:15" s="50" customFormat="1" ht="15" customHeight="1" x14ac:dyDescent="0.2">
      <c r="B60" s="111" t="s">
        <v>3</v>
      </c>
      <c r="C60" s="111" t="s">
        <v>14</v>
      </c>
      <c r="D60" s="111" t="s">
        <v>19</v>
      </c>
      <c r="E60" s="111" t="s">
        <v>15</v>
      </c>
      <c r="F60" s="111" t="s">
        <v>20</v>
      </c>
      <c r="G60" s="111" t="s">
        <v>29</v>
      </c>
      <c r="I60" s="111" t="s">
        <v>30</v>
      </c>
      <c r="J60" s="111" t="s">
        <v>31</v>
      </c>
      <c r="K60" s="111" t="s">
        <v>32</v>
      </c>
      <c r="L60" s="111" t="s">
        <v>21</v>
      </c>
      <c r="M60" s="111" t="s">
        <v>22</v>
      </c>
      <c r="N60" s="110" t="s">
        <v>23</v>
      </c>
      <c r="O60" s="110" t="s">
        <v>24</v>
      </c>
    </row>
    <row r="61" spans="2:15" s="50" customFormat="1" ht="15" customHeight="1" x14ac:dyDescent="0.2">
      <c r="B61" s="111"/>
      <c r="C61" s="112"/>
      <c r="D61" s="111"/>
      <c r="E61" s="111"/>
      <c r="F61" s="111"/>
      <c r="G61" s="112"/>
      <c r="I61" s="112"/>
      <c r="J61" s="112"/>
      <c r="K61" s="112"/>
      <c r="L61" s="111"/>
      <c r="M61" s="111"/>
      <c r="N61" s="110"/>
      <c r="O61" s="110"/>
    </row>
    <row r="62" spans="2:15" s="50" customFormat="1" ht="15" customHeight="1" x14ac:dyDescent="0.2">
      <c r="B62" s="105">
        <v>1</v>
      </c>
      <c r="C62" s="106">
        <v>20</v>
      </c>
      <c r="D62" s="105">
        <v>21</v>
      </c>
      <c r="E62" s="105">
        <v>0</v>
      </c>
      <c r="F62" s="105">
        <v>0</v>
      </c>
      <c r="G62" s="106">
        <v>0</v>
      </c>
      <c r="I62" s="106">
        <v>0</v>
      </c>
      <c r="J62" s="106">
        <v>0</v>
      </c>
      <c r="K62" s="106">
        <v>0</v>
      </c>
      <c r="L62" s="105">
        <v>0.49</v>
      </c>
      <c r="M62" s="105">
        <v>0</v>
      </c>
      <c r="N62" s="105">
        <v>0.02</v>
      </c>
      <c r="O62" s="105">
        <v>0</v>
      </c>
    </row>
    <row r="63" spans="2:15" s="50" customFormat="1" ht="15" customHeight="1" x14ac:dyDescent="0.2">
      <c r="B63" s="106">
        <v>1.5</v>
      </c>
      <c r="C63" s="106">
        <v>32</v>
      </c>
      <c r="D63" s="106">
        <v>29</v>
      </c>
      <c r="E63" s="106">
        <v>0</v>
      </c>
      <c r="F63" s="106">
        <v>0</v>
      </c>
      <c r="G63" s="106">
        <v>14</v>
      </c>
      <c r="I63" s="106">
        <v>15</v>
      </c>
      <c r="J63" s="106">
        <v>0</v>
      </c>
      <c r="K63" s="106">
        <v>0</v>
      </c>
      <c r="L63" s="102">
        <v>0.49</v>
      </c>
      <c r="M63" s="106" t="s">
        <v>13</v>
      </c>
      <c r="N63" s="106">
        <v>0.02</v>
      </c>
      <c r="O63" s="106">
        <v>0</v>
      </c>
    </row>
    <row r="64" spans="2:15" s="50" customFormat="1" ht="15" customHeight="1" x14ac:dyDescent="0.2">
      <c r="B64" s="106">
        <v>2</v>
      </c>
      <c r="C64" s="106">
        <v>54</v>
      </c>
      <c r="D64" s="106">
        <v>61</v>
      </c>
      <c r="E64" s="106">
        <v>0</v>
      </c>
      <c r="F64" s="106">
        <v>0</v>
      </c>
      <c r="G64" s="106">
        <v>25</v>
      </c>
      <c r="I64" s="106">
        <v>26</v>
      </c>
      <c r="J64" s="106">
        <v>0</v>
      </c>
      <c r="K64" s="106">
        <v>0</v>
      </c>
      <c r="L64" s="102">
        <v>0.59</v>
      </c>
      <c r="M64" s="106" t="s">
        <v>13</v>
      </c>
      <c r="N64" s="106">
        <v>0.03</v>
      </c>
      <c r="O64" s="106">
        <v>0</v>
      </c>
    </row>
    <row r="65" spans="2:17" s="50" customFormat="1" ht="15" customHeight="1" x14ac:dyDescent="0.2">
      <c r="B65" s="106">
        <v>2.5</v>
      </c>
      <c r="C65" s="106">
        <v>85</v>
      </c>
      <c r="D65" s="106">
        <v>101</v>
      </c>
      <c r="E65" s="106">
        <v>0</v>
      </c>
      <c r="F65" s="106">
        <v>0</v>
      </c>
      <c r="G65" s="106">
        <v>37</v>
      </c>
      <c r="I65" s="106">
        <v>39</v>
      </c>
      <c r="J65" s="106">
        <v>0</v>
      </c>
      <c r="K65" s="106">
        <v>0</v>
      </c>
      <c r="L65" s="102">
        <v>0.71</v>
      </c>
      <c r="M65" s="106" t="s">
        <v>13</v>
      </c>
      <c r="N65" s="106">
        <v>0.04</v>
      </c>
      <c r="O65" s="106">
        <v>0</v>
      </c>
      <c r="P65" s="49"/>
      <c r="Q65" s="49"/>
    </row>
    <row r="66" spans="2:17" s="50" customFormat="1" ht="15" customHeight="1" x14ac:dyDescent="0.2">
      <c r="B66" s="106">
        <v>3</v>
      </c>
      <c r="C66" s="106">
        <v>115</v>
      </c>
      <c r="D66" s="106">
        <v>139</v>
      </c>
      <c r="E66" s="106">
        <v>62</v>
      </c>
      <c r="F66" s="106">
        <v>0</v>
      </c>
      <c r="G66" s="106">
        <v>52</v>
      </c>
      <c r="I66" s="106">
        <v>55</v>
      </c>
      <c r="J66" s="106">
        <v>25</v>
      </c>
      <c r="K66" s="106">
        <v>0</v>
      </c>
      <c r="L66" s="102">
        <v>0.84</v>
      </c>
      <c r="M66" s="102">
        <v>0.59</v>
      </c>
      <c r="N66" s="106">
        <v>0.08</v>
      </c>
      <c r="O66" s="88">
        <v>0.03</v>
      </c>
      <c r="P66" s="49"/>
      <c r="Q66" s="49"/>
    </row>
    <row r="67" spans="2:17" s="50" customFormat="1" ht="15" customHeight="1" x14ac:dyDescent="0.2">
      <c r="B67" s="106">
        <v>4</v>
      </c>
      <c r="C67" s="106">
        <v>200</v>
      </c>
      <c r="D67" s="106">
        <v>240</v>
      </c>
      <c r="E67" s="106">
        <v>136</v>
      </c>
      <c r="F67" s="106">
        <v>135</v>
      </c>
      <c r="G67" s="106">
        <v>90</v>
      </c>
      <c r="I67" s="106">
        <v>95</v>
      </c>
      <c r="J67" s="106">
        <v>46</v>
      </c>
      <c r="K67" s="106">
        <v>49</v>
      </c>
      <c r="L67" s="102">
        <v>1.0900000000000001</v>
      </c>
      <c r="M67" s="102">
        <v>0.83499999999999996</v>
      </c>
      <c r="N67" s="106">
        <v>0.17</v>
      </c>
      <c r="O67" s="88">
        <v>0.08</v>
      </c>
      <c r="P67" s="49"/>
      <c r="Q67" s="49"/>
    </row>
    <row r="68" spans="2:17" s="50" customFormat="1" ht="15" customHeight="1" x14ac:dyDescent="0.2">
      <c r="B68" s="106">
        <v>6</v>
      </c>
      <c r="C68" s="106">
        <v>440</v>
      </c>
      <c r="D68" s="106">
        <v>541</v>
      </c>
      <c r="E68" s="106">
        <v>229</v>
      </c>
      <c r="F68" s="106">
        <v>233</v>
      </c>
      <c r="G68" s="106">
        <v>218</v>
      </c>
      <c r="I68" s="106">
        <v>232</v>
      </c>
      <c r="J68" s="106">
        <v>98</v>
      </c>
      <c r="K68" s="106">
        <v>105</v>
      </c>
      <c r="L68" s="102">
        <v>1.58</v>
      </c>
      <c r="M68" s="102">
        <v>1.091</v>
      </c>
      <c r="N68" s="106">
        <v>0.53</v>
      </c>
      <c r="O68" s="88">
        <v>0.17</v>
      </c>
      <c r="P68" s="49"/>
      <c r="Q68" s="49"/>
    </row>
    <row r="69" spans="2:17" s="50" customFormat="1" ht="15" customHeight="1" x14ac:dyDescent="0.2">
      <c r="B69" s="106">
        <v>8</v>
      </c>
      <c r="C69" s="106">
        <v>770</v>
      </c>
      <c r="D69" s="106">
        <v>990</v>
      </c>
      <c r="E69" s="106">
        <v>480</v>
      </c>
      <c r="F69" s="106">
        <v>545</v>
      </c>
      <c r="G69" s="106">
        <v>362</v>
      </c>
      <c r="I69" s="106">
        <v>388</v>
      </c>
      <c r="J69" s="106">
        <v>240</v>
      </c>
      <c r="K69" s="106">
        <v>230</v>
      </c>
      <c r="L69" s="102">
        <v>2.2400000000000002</v>
      </c>
      <c r="M69" s="102">
        <v>1.5840000000000001</v>
      </c>
      <c r="N69" s="106">
        <v>1.26</v>
      </c>
      <c r="O69" s="88">
        <v>0.53</v>
      </c>
      <c r="P69" s="49"/>
      <c r="Q69" s="49"/>
    </row>
    <row r="70" spans="2:17" s="50" customFormat="1" ht="15" customHeight="1" x14ac:dyDescent="0.2">
      <c r="B70" s="106">
        <v>10</v>
      </c>
      <c r="C70" s="106">
        <v>1245</v>
      </c>
      <c r="D70" s="106">
        <v>1575</v>
      </c>
      <c r="E70" s="106">
        <v>930</v>
      </c>
      <c r="F70" s="106">
        <v>0</v>
      </c>
      <c r="G70" s="106">
        <v>660</v>
      </c>
      <c r="I70" s="106">
        <v>600</v>
      </c>
      <c r="J70" s="106">
        <v>409</v>
      </c>
      <c r="K70" s="106">
        <v>0</v>
      </c>
      <c r="L70" s="102">
        <v>2.71</v>
      </c>
      <c r="M70" s="102">
        <v>2.242</v>
      </c>
      <c r="N70" s="106">
        <v>2.5099999999999998</v>
      </c>
      <c r="O70" s="88">
        <v>1.26</v>
      </c>
      <c r="P70" s="49"/>
      <c r="Q70" s="49"/>
    </row>
    <row r="71" spans="2:17" s="50" customFormat="1" ht="15" customHeight="1" x14ac:dyDescent="0.2">
      <c r="B71" s="106">
        <v>12</v>
      </c>
      <c r="C71" s="106">
        <v>1725</v>
      </c>
      <c r="D71" s="106">
        <v>2500</v>
      </c>
      <c r="E71" s="106">
        <v>1458</v>
      </c>
      <c r="F71" s="106">
        <v>0</v>
      </c>
      <c r="G71" s="106">
        <v>900</v>
      </c>
      <c r="I71" s="106">
        <v>790</v>
      </c>
      <c r="J71" s="106">
        <v>660</v>
      </c>
      <c r="K71" s="106">
        <v>0</v>
      </c>
      <c r="L71" s="102">
        <v>3.34</v>
      </c>
      <c r="M71" s="102">
        <v>2.7109999999999999</v>
      </c>
      <c r="N71" s="106">
        <v>4</v>
      </c>
      <c r="O71" s="88">
        <v>2.5099999999999998</v>
      </c>
      <c r="P71" s="49"/>
      <c r="Q71" s="49"/>
    </row>
    <row r="72" spans="2:17" s="50" customFormat="1" ht="15" customHeight="1" x14ac:dyDescent="0.2">
      <c r="B72" s="106">
        <v>14</v>
      </c>
      <c r="C72" s="106">
        <v>2300</v>
      </c>
      <c r="D72" s="106">
        <v>3060</v>
      </c>
      <c r="E72" s="106">
        <v>1725</v>
      </c>
      <c r="F72" s="106">
        <v>0</v>
      </c>
      <c r="G72" s="106">
        <v>1100</v>
      </c>
      <c r="I72" s="106">
        <v>1075</v>
      </c>
      <c r="J72" s="106">
        <v>910</v>
      </c>
      <c r="K72" s="106">
        <v>0</v>
      </c>
      <c r="L72" s="102">
        <v>4.08</v>
      </c>
      <c r="M72" s="102">
        <v>3.343</v>
      </c>
      <c r="N72" s="106">
        <v>6.5</v>
      </c>
      <c r="O72" s="88">
        <v>4</v>
      </c>
      <c r="P72" s="49"/>
      <c r="Q72" s="49"/>
    </row>
    <row r="73" spans="2:17" s="50" customFormat="1" ht="15" customHeight="1" x14ac:dyDescent="0.2">
      <c r="B73" s="106">
        <v>16</v>
      </c>
      <c r="C73" s="106">
        <v>3130</v>
      </c>
      <c r="D73" s="106">
        <v>4200</v>
      </c>
      <c r="E73" s="106">
        <v>2110</v>
      </c>
      <c r="F73" s="106">
        <v>0</v>
      </c>
      <c r="G73" s="106">
        <v>1200</v>
      </c>
      <c r="I73" s="106">
        <v>1175</v>
      </c>
      <c r="J73" s="106">
        <v>925</v>
      </c>
      <c r="K73" s="106">
        <v>0</v>
      </c>
      <c r="L73" s="102">
        <v>4.58</v>
      </c>
      <c r="M73" s="102">
        <v>3.343</v>
      </c>
      <c r="N73" s="106">
        <v>9.6</v>
      </c>
      <c r="O73" s="88">
        <v>4</v>
      </c>
      <c r="P73" s="49"/>
      <c r="Q73" s="49"/>
    </row>
    <row r="74" spans="2:17" s="50" customFormat="1" ht="15" customHeight="1" x14ac:dyDescent="0.2">
      <c r="B74" s="106">
        <v>18</v>
      </c>
      <c r="C74" s="106">
        <v>3725</v>
      </c>
      <c r="D74" s="106">
        <v>0</v>
      </c>
      <c r="E74" s="106">
        <v>2940</v>
      </c>
      <c r="F74" s="106">
        <v>0</v>
      </c>
      <c r="G74" s="106">
        <v>1390</v>
      </c>
      <c r="I74" s="106">
        <v>0</v>
      </c>
      <c r="J74" s="106">
        <v>1175</v>
      </c>
      <c r="K74" s="106">
        <v>0</v>
      </c>
      <c r="L74" s="102">
        <v>5.12</v>
      </c>
      <c r="M74" s="102">
        <v>4.5839999999999996</v>
      </c>
      <c r="N74" s="106">
        <v>11</v>
      </c>
      <c r="O74" s="88">
        <v>9.6</v>
      </c>
      <c r="P74" s="49"/>
      <c r="Q74" s="49"/>
    </row>
    <row r="75" spans="2:17" s="50" customFormat="1" ht="15" customHeight="1" x14ac:dyDescent="0.2">
      <c r="B75" s="106">
        <v>20</v>
      </c>
      <c r="C75" s="106">
        <v>5345</v>
      </c>
      <c r="D75" s="106">
        <v>0</v>
      </c>
      <c r="E75" s="106">
        <v>3400</v>
      </c>
      <c r="F75" s="106">
        <v>0</v>
      </c>
      <c r="G75" s="106">
        <v>2450</v>
      </c>
      <c r="I75" s="106">
        <v>0</v>
      </c>
      <c r="J75" s="106">
        <v>1225</v>
      </c>
      <c r="K75" s="106">
        <v>0</v>
      </c>
      <c r="L75" s="102">
        <v>5.6</v>
      </c>
      <c r="M75" s="102">
        <v>4.5839999999999996</v>
      </c>
      <c r="N75" s="106">
        <v>12</v>
      </c>
      <c r="O75" s="88">
        <v>9.6</v>
      </c>
      <c r="P75" s="49"/>
      <c r="Q75" s="49"/>
    </row>
    <row r="76" spans="2:17" s="50" customFormat="1" ht="15" customHeight="1" x14ac:dyDescent="0.2">
      <c r="B76" s="106">
        <v>24</v>
      </c>
      <c r="C76" s="106">
        <v>7655</v>
      </c>
      <c r="D76" s="106">
        <v>10180</v>
      </c>
      <c r="E76" s="106">
        <v>4020</v>
      </c>
      <c r="F76" s="106">
        <v>0</v>
      </c>
      <c r="G76" s="106">
        <v>3900</v>
      </c>
      <c r="I76" s="106">
        <v>3775</v>
      </c>
      <c r="J76" s="106">
        <v>1271</v>
      </c>
      <c r="K76" s="106">
        <v>0</v>
      </c>
      <c r="L76" s="102">
        <v>6.5</v>
      </c>
      <c r="M76" s="102">
        <v>4.5839999999999996</v>
      </c>
      <c r="N76" s="106">
        <v>29</v>
      </c>
      <c r="O76" s="88">
        <v>9.6</v>
      </c>
      <c r="P76" s="49"/>
      <c r="Q76" s="49"/>
    </row>
    <row r="77" spans="2:17" s="50" customFormat="1" ht="15" customHeight="1" x14ac:dyDescent="0.2">
      <c r="B77" s="51">
        <v>30</v>
      </c>
      <c r="C77" s="106">
        <v>10150</v>
      </c>
      <c r="D77" s="106">
        <v>0</v>
      </c>
      <c r="E77" s="106">
        <v>7900</v>
      </c>
      <c r="F77" s="106">
        <v>0</v>
      </c>
      <c r="G77" s="106">
        <v>6100</v>
      </c>
      <c r="I77" s="106">
        <v>0</v>
      </c>
      <c r="J77" s="106">
        <v>3900</v>
      </c>
      <c r="K77" s="106">
        <v>0</v>
      </c>
      <c r="L77" s="102">
        <v>7.38</v>
      </c>
      <c r="M77" s="102">
        <v>6.5</v>
      </c>
      <c r="N77" s="106">
        <v>42</v>
      </c>
      <c r="O77" s="88">
        <v>29</v>
      </c>
      <c r="P77" s="49"/>
      <c r="Q77" s="49"/>
    </row>
    <row r="78" spans="2:17" s="50" customFormat="1" ht="15" customHeight="1" x14ac:dyDescent="0.2">
      <c r="B78" s="51">
        <v>36</v>
      </c>
      <c r="C78" s="106">
        <v>14020</v>
      </c>
      <c r="D78" s="106">
        <v>0</v>
      </c>
      <c r="E78" s="106">
        <v>11910</v>
      </c>
      <c r="F78" s="106">
        <v>0</v>
      </c>
      <c r="G78" s="106">
        <v>9150</v>
      </c>
      <c r="I78" s="106">
        <v>0</v>
      </c>
      <c r="J78" s="106">
        <v>6200</v>
      </c>
      <c r="K78" s="106">
        <v>0</v>
      </c>
      <c r="L78" s="102">
        <v>8.6999999999999993</v>
      </c>
      <c r="M78" s="102">
        <v>6.5</v>
      </c>
      <c r="N78" s="106">
        <v>90</v>
      </c>
      <c r="O78" s="88">
        <v>42</v>
      </c>
      <c r="P78" s="49"/>
      <c r="Q78" s="49"/>
    </row>
    <row r="79" spans="2:17" s="50" customFormat="1" ht="15" customHeight="1" x14ac:dyDescent="0.2">
      <c r="B79" s="51">
        <v>42</v>
      </c>
      <c r="C79" s="106">
        <v>0</v>
      </c>
      <c r="D79" s="106">
        <v>0</v>
      </c>
      <c r="E79" s="106">
        <v>14500</v>
      </c>
      <c r="F79" s="106">
        <v>0</v>
      </c>
      <c r="G79" s="106">
        <v>0</v>
      </c>
      <c r="I79" s="106">
        <v>0</v>
      </c>
      <c r="J79" s="106">
        <v>0</v>
      </c>
      <c r="K79" s="106">
        <v>0</v>
      </c>
      <c r="L79" s="102">
        <v>0</v>
      </c>
      <c r="M79" s="102">
        <v>8.6999999999999993</v>
      </c>
      <c r="N79" s="106">
        <v>0</v>
      </c>
      <c r="O79" s="103">
        <v>90</v>
      </c>
      <c r="P79" s="49"/>
      <c r="Q79" s="49"/>
    </row>
    <row r="80" spans="2:17" s="50" customFormat="1" ht="15" customHeight="1" x14ac:dyDescent="0.2">
      <c r="B80" s="51">
        <v>48</v>
      </c>
      <c r="C80" s="106">
        <v>0</v>
      </c>
      <c r="D80" s="106">
        <v>0</v>
      </c>
      <c r="E80" s="106">
        <v>15800</v>
      </c>
      <c r="F80" s="106">
        <v>0</v>
      </c>
      <c r="G80" s="106">
        <v>0</v>
      </c>
      <c r="I80" s="106">
        <v>0</v>
      </c>
      <c r="J80" s="106">
        <v>0</v>
      </c>
      <c r="K80" s="106">
        <v>0</v>
      </c>
      <c r="L80" s="102">
        <v>0</v>
      </c>
      <c r="M80" s="102">
        <v>8.6999999999999993</v>
      </c>
      <c r="N80" s="106">
        <v>0</v>
      </c>
      <c r="O80" s="103">
        <v>90</v>
      </c>
      <c r="P80" s="49"/>
      <c r="Q80" s="49"/>
    </row>
    <row r="81" spans="2:17" s="50" customFormat="1" ht="15" customHeight="1" x14ac:dyDescent="0.2">
      <c r="E81" s="49"/>
      <c r="F81" s="49"/>
      <c r="G81" s="51"/>
      <c r="H81" s="49"/>
      <c r="J81" s="49"/>
      <c r="K81" s="51"/>
      <c r="L81" s="49"/>
      <c r="M81" s="49"/>
      <c r="N81" s="49"/>
      <c r="O81" s="49"/>
      <c r="P81" s="49"/>
      <c r="Q81" s="49"/>
    </row>
    <row r="82" spans="2:17" s="50" customFormat="1" ht="15" customHeight="1" x14ac:dyDescent="0.2">
      <c r="B82" s="106"/>
      <c r="C82" s="106"/>
      <c r="E82" s="49"/>
      <c r="F82" s="49"/>
      <c r="K82" s="49"/>
      <c r="L82" s="49"/>
      <c r="M82" s="49"/>
      <c r="N82" s="49"/>
      <c r="O82" s="49"/>
      <c r="P82" s="49"/>
      <c r="Q82" s="49"/>
    </row>
    <row r="83" spans="2:17" s="50" customFormat="1" ht="15" customHeight="1" x14ac:dyDescent="0.2">
      <c r="B83" s="106"/>
      <c r="C83" s="106"/>
      <c r="E83" s="49"/>
      <c r="F83" s="49"/>
      <c r="K83" s="49"/>
      <c r="L83" s="49"/>
      <c r="M83" s="49"/>
      <c r="N83" s="49"/>
      <c r="O83" s="49"/>
      <c r="P83" s="49"/>
      <c r="Q83" s="49"/>
    </row>
    <row r="84" spans="2:17" s="50" customFormat="1" ht="15" customHeight="1" x14ac:dyDescent="0.2">
      <c r="B84" s="106"/>
      <c r="C84" s="106"/>
      <c r="E84" s="49"/>
      <c r="F84" s="49"/>
      <c r="K84" s="49"/>
      <c r="L84" s="49"/>
      <c r="M84" s="49"/>
      <c r="N84" s="49"/>
      <c r="O84" s="49"/>
      <c r="P84" s="49"/>
      <c r="Q84" s="49"/>
    </row>
    <row r="85" spans="2:17" s="50" customFormat="1" ht="15" customHeight="1" x14ac:dyDescent="0.2">
      <c r="B85" s="106"/>
      <c r="C85" s="106"/>
      <c r="E85" s="49"/>
      <c r="F85" s="49"/>
      <c r="K85" s="49"/>
      <c r="L85" s="49"/>
      <c r="M85" s="49"/>
      <c r="N85" s="49"/>
      <c r="O85" s="49"/>
      <c r="P85" s="49"/>
      <c r="Q85" s="49"/>
    </row>
    <row r="86" spans="2:17" s="50" customFormat="1" ht="15" customHeight="1" x14ac:dyDescent="0.2">
      <c r="B86" s="106"/>
      <c r="C86" s="106"/>
      <c r="E86" s="49"/>
      <c r="F86" s="49"/>
      <c r="K86" s="49"/>
      <c r="L86" s="49"/>
      <c r="M86" s="49"/>
      <c r="N86" s="49"/>
      <c r="O86" s="49"/>
      <c r="P86" s="49"/>
      <c r="Q86" s="49"/>
    </row>
    <row r="87" spans="2:17" s="50" customFormat="1" ht="15" customHeight="1" x14ac:dyDescent="0.2">
      <c r="B87" s="106"/>
      <c r="C87" s="106"/>
      <c r="E87" s="49"/>
      <c r="F87" s="49"/>
      <c r="K87" s="49"/>
      <c r="L87" s="49"/>
      <c r="M87" s="49"/>
      <c r="N87" s="49"/>
      <c r="O87" s="49"/>
      <c r="P87" s="49"/>
      <c r="Q87" s="49"/>
    </row>
    <row r="88" spans="2:17" s="50" customFormat="1" ht="15" customHeight="1" x14ac:dyDescent="0.2">
      <c r="B88" s="106"/>
      <c r="C88" s="106"/>
      <c r="E88" s="49"/>
      <c r="F88" s="49"/>
      <c r="K88" s="49"/>
      <c r="L88" s="49"/>
      <c r="M88" s="49"/>
      <c r="N88" s="49"/>
      <c r="O88" s="49"/>
      <c r="P88" s="49"/>
      <c r="Q88" s="49"/>
    </row>
    <row r="89" spans="2:17" s="50" customFormat="1" ht="15" customHeight="1" x14ac:dyDescent="0.2">
      <c r="B89" s="106"/>
      <c r="C89" s="106"/>
      <c r="E89" s="49"/>
      <c r="F89" s="49"/>
      <c r="K89" s="49"/>
      <c r="L89" s="49"/>
      <c r="M89" s="49"/>
      <c r="N89" s="49"/>
      <c r="O89" s="49"/>
      <c r="P89" s="49"/>
      <c r="Q89" s="49"/>
    </row>
    <row r="90" spans="2:17" s="50" customFormat="1" ht="15" customHeight="1" x14ac:dyDescent="0.2">
      <c r="B90" s="52"/>
      <c r="C90" s="52"/>
      <c r="E90" s="49"/>
      <c r="F90" s="49"/>
      <c r="K90" s="49"/>
      <c r="L90" s="49"/>
      <c r="M90" s="49"/>
      <c r="N90" s="49"/>
      <c r="O90" s="49"/>
      <c r="P90" s="49"/>
      <c r="Q90" s="49"/>
    </row>
    <row r="91" spans="2:17" s="50" customFormat="1" ht="15" customHeight="1" x14ac:dyDescent="0.2">
      <c r="B91" s="52"/>
      <c r="C91" s="52"/>
      <c r="E91" s="49"/>
      <c r="F91" s="49"/>
      <c r="K91" s="49"/>
      <c r="L91" s="49"/>
      <c r="M91" s="49"/>
      <c r="N91" s="49"/>
      <c r="O91" s="49"/>
      <c r="P91" s="49"/>
      <c r="Q91" s="49"/>
    </row>
    <row r="92" spans="2:17" s="50" customFormat="1" ht="15" customHeight="1" x14ac:dyDescent="0.2">
      <c r="B92" s="52"/>
      <c r="C92" s="52"/>
      <c r="E92" s="49"/>
      <c r="F92" s="49"/>
      <c r="K92" s="49"/>
      <c r="L92" s="49"/>
      <c r="M92" s="49"/>
      <c r="N92" s="49"/>
      <c r="O92" s="49"/>
      <c r="P92" s="49"/>
      <c r="Q92" s="49"/>
    </row>
    <row r="93" spans="2:17" s="50" customFormat="1" ht="15" customHeight="1" x14ac:dyDescent="0.2">
      <c r="B93" s="52"/>
      <c r="C93" s="52"/>
      <c r="E93" s="49"/>
      <c r="F93" s="49"/>
      <c r="K93" s="49"/>
      <c r="L93" s="49"/>
      <c r="M93" s="49"/>
      <c r="N93" s="49"/>
      <c r="O93" s="49"/>
      <c r="P93" s="49"/>
      <c r="Q93" s="49"/>
    </row>
    <row r="94" spans="2:17" s="50" customFormat="1" ht="15" customHeight="1" x14ac:dyDescent="0.2">
      <c r="B94" s="52"/>
      <c r="C94" s="52"/>
      <c r="E94" s="49"/>
      <c r="F94" s="49"/>
      <c r="K94" s="49"/>
      <c r="L94" s="49"/>
      <c r="M94" s="49"/>
      <c r="N94" s="49"/>
      <c r="O94" s="49"/>
      <c r="P94" s="49"/>
      <c r="Q94" s="49"/>
    </row>
    <row r="95" spans="2:17" s="50" customFormat="1" ht="15" customHeight="1" x14ac:dyDescent="0.2">
      <c r="B95" s="52"/>
      <c r="C95" s="52"/>
      <c r="E95" s="49"/>
      <c r="F95" s="49"/>
      <c r="K95" s="49"/>
      <c r="L95" s="49"/>
      <c r="M95" s="49"/>
      <c r="N95" s="49"/>
      <c r="O95" s="49"/>
      <c r="P95" s="49"/>
      <c r="Q95" s="49"/>
    </row>
    <row r="96" spans="2:17" s="50" customFormat="1" ht="15" customHeight="1" x14ac:dyDescent="0.2">
      <c r="B96" s="52"/>
      <c r="C96" s="52"/>
      <c r="E96" s="49"/>
      <c r="F96" s="49"/>
      <c r="K96" s="49"/>
      <c r="L96" s="49"/>
      <c r="M96" s="49"/>
      <c r="N96" s="49"/>
      <c r="O96" s="49"/>
      <c r="P96" s="49"/>
      <c r="Q96" s="49"/>
    </row>
    <row r="97" spans="2:17" s="50" customFormat="1" ht="15" customHeight="1" x14ac:dyDescent="0.2">
      <c r="B97" s="51"/>
      <c r="C97" s="52"/>
      <c r="E97" s="49"/>
      <c r="F97" s="49"/>
      <c r="K97" s="49"/>
      <c r="L97" s="49"/>
      <c r="M97" s="49"/>
      <c r="N97" s="49"/>
      <c r="O97" s="49"/>
      <c r="P97" s="49"/>
      <c r="Q97" s="49"/>
    </row>
    <row r="98" spans="2:17" s="50" customFormat="1" ht="15" customHeight="1" x14ac:dyDescent="0.2">
      <c r="B98" s="51"/>
      <c r="C98" s="52"/>
      <c r="E98" s="49"/>
      <c r="F98" s="49"/>
      <c r="K98" s="49"/>
      <c r="L98" s="49"/>
      <c r="M98" s="49"/>
      <c r="N98" s="49"/>
      <c r="O98" s="49"/>
      <c r="P98" s="49"/>
      <c r="Q98" s="49"/>
    </row>
    <row r="99" spans="2:17" s="50" customFormat="1" ht="15" customHeight="1" x14ac:dyDescent="0.2">
      <c r="B99" s="51"/>
      <c r="C99" s="52"/>
      <c r="E99" s="49"/>
      <c r="F99" s="49"/>
      <c r="K99" s="49"/>
      <c r="L99" s="49"/>
      <c r="M99" s="49"/>
      <c r="N99" s="49"/>
      <c r="O99" s="49"/>
      <c r="P99" s="49"/>
      <c r="Q99" s="49"/>
    </row>
    <row r="100" spans="2:17" s="50" customFormat="1" ht="15" customHeight="1" x14ac:dyDescent="0.2">
      <c r="B100" s="51"/>
      <c r="C100" s="52"/>
      <c r="E100" s="49"/>
      <c r="F100" s="49"/>
      <c r="K100" s="49"/>
      <c r="L100" s="49"/>
      <c r="M100" s="49"/>
      <c r="N100" s="49"/>
      <c r="O100" s="49"/>
      <c r="P100" s="49"/>
      <c r="Q100" s="49"/>
    </row>
    <row r="101" spans="2:17" s="50" customFormat="1" ht="15" customHeight="1" x14ac:dyDescent="0.2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</row>
    <row r="102" spans="2:17" s="50" customFormat="1" ht="15" customHeight="1" x14ac:dyDescent="0.2">
      <c r="B102" s="52"/>
      <c r="C102" s="52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</row>
    <row r="103" spans="2:17" s="50" customFormat="1" ht="15" customHeight="1" x14ac:dyDescent="0.2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</row>
    <row r="104" spans="2:17" s="50" customFormat="1" ht="15" customHeight="1" x14ac:dyDescent="0.2">
      <c r="B104" s="52"/>
      <c r="C104" s="52"/>
      <c r="D104" s="55"/>
      <c r="E104" s="55"/>
      <c r="F104" s="55"/>
      <c r="G104" s="55"/>
      <c r="H104" s="55"/>
      <c r="I104" s="55"/>
      <c r="J104" s="55"/>
      <c r="K104" s="55"/>
      <c r="L104" s="55"/>
      <c r="M104" s="49"/>
      <c r="N104" s="104"/>
      <c r="O104" s="49"/>
      <c r="P104" s="49"/>
      <c r="Q104" s="49"/>
    </row>
    <row r="105" spans="2:17" s="50" customFormat="1" ht="15" customHeight="1" x14ac:dyDescent="0.2">
      <c r="D105" s="49"/>
      <c r="E105" s="49"/>
      <c r="F105" s="56"/>
      <c r="G105" s="51"/>
      <c r="H105" s="51"/>
      <c r="I105" s="51"/>
      <c r="J105" s="51"/>
      <c r="K105" s="51"/>
      <c r="L105" s="51"/>
      <c r="M105" s="49"/>
      <c r="N105" s="49"/>
      <c r="O105" s="49"/>
      <c r="P105" s="49"/>
      <c r="Q105" s="49"/>
    </row>
    <row r="106" spans="2:17" s="50" customFormat="1" ht="15" customHeight="1" x14ac:dyDescent="0.2">
      <c r="B106" s="52"/>
      <c r="C106" s="52"/>
      <c r="D106" s="51"/>
      <c r="E106" s="51"/>
      <c r="F106" s="51"/>
      <c r="G106" s="51"/>
      <c r="H106" s="51"/>
      <c r="I106" s="51"/>
      <c r="J106" s="51"/>
      <c r="K106" s="51"/>
      <c r="L106" s="51"/>
      <c r="M106" s="49"/>
      <c r="N106" s="51"/>
      <c r="O106" s="49"/>
      <c r="P106" s="49"/>
      <c r="Q106" s="49"/>
    </row>
    <row r="107" spans="2:17" s="50" customFormat="1" ht="15" customHeight="1" x14ac:dyDescent="0.2">
      <c r="D107" s="51"/>
      <c r="E107" s="51"/>
      <c r="F107" s="51"/>
      <c r="G107" s="51"/>
      <c r="H107" s="51"/>
      <c r="I107" s="51"/>
      <c r="J107" s="51"/>
      <c r="K107" s="51"/>
      <c r="L107" s="51"/>
      <c r="M107" s="49"/>
      <c r="N107" s="51"/>
      <c r="O107" s="49"/>
      <c r="P107" s="49"/>
      <c r="Q107" s="49"/>
    </row>
    <row r="108" spans="2:17" s="50" customFormat="1" ht="15" customHeight="1" x14ac:dyDescent="0.2">
      <c r="D108" s="51"/>
      <c r="E108" s="51"/>
      <c r="F108" s="51"/>
      <c r="G108" s="51"/>
      <c r="H108" s="51"/>
      <c r="I108" s="51"/>
      <c r="J108" s="51"/>
      <c r="K108" s="51"/>
      <c r="L108" s="51"/>
      <c r="M108" s="49"/>
      <c r="N108" s="51"/>
      <c r="O108" s="49"/>
      <c r="P108" s="49"/>
      <c r="Q108" s="49"/>
    </row>
    <row r="109" spans="2:17" s="50" customFormat="1" ht="15" customHeight="1" x14ac:dyDescent="0.2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</row>
    <row r="110" spans="2:17" s="50" customFormat="1" ht="15" customHeight="1" x14ac:dyDescent="0.2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s="50" customFormat="1" ht="15" customHeight="1" x14ac:dyDescent="0.2">
      <c r="D111" s="55"/>
      <c r="E111" s="55"/>
      <c r="F111" s="55"/>
      <c r="G111" s="55"/>
      <c r="H111" s="55"/>
      <c r="I111" s="55"/>
      <c r="J111" s="55"/>
      <c r="K111" s="55"/>
      <c r="L111" s="55"/>
      <c r="M111" s="49"/>
      <c r="N111" s="104"/>
      <c r="O111" s="49"/>
      <c r="P111" s="49"/>
      <c r="Q111" s="49"/>
    </row>
    <row r="112" spans="2:17" s="50" customFormat="1" ht="15" customHeight="1" x14ac:dyDescent="0.2">
      <c r="D112" s="49"/>
      <c r="E112" s="49"/>
      <c r="F112" s="56"/>
      <c r="G112" s="51"/>
      <c r="H112" s="51"/>
      <c r="I112" s="51"/>
      <c r="J112" s="51"/>
      <c r="K112" s="51"/>
      <c r="L112" s="51"/>
      <c r="M112" s="49"/>
      <c r="N112" s="49"/>
      <c r="O112" s="49"/>
      <c r="P112" s="49"/>
      <c r="Q112" s="49"/>
    </row>
    <row r="113" spans="2:17" s="50" customFormat="1" ht="15" customHeight="1" x14ac:dyDescent="0.2">
      <c r="D113" s="51"/>
      <c r="E113" s="51"/>
      <c r="F113" s="51"/>
      <c r="G113" s="51"/>
      <c r="H113" s="51"/>
      <c r="I113" s="51"/>
      <c r="J113" s="51"/>
      <c r="K113" s="51"/>
      <c r="L113" s="51"/>
      <c r="M113" s="49"/>
      <c r="N113" s="51"/>
      <c r="O113" s="49"/>
      <c r="P113" s="49"/>
      <c r="Q113" s="49"/>
    </row>
    <row r="114" spans="2:17" s="50" customFormat="1" ht="15" customHeight="1" x14ac:dyDescent="0.2">
      <c r="D114" s="51"/>
      <c r="E114" s="51"/>
      <c r="F114" s="51"/>
      <c r="G114" s="51"/>
      <c r="H114" s="51"/>
      <c r="I114" s="51"/>
      <c r="J114" s="51"/>
      <c r="K114" s="51"/>
      <c r="L114" s="51"/>
      <c r="M114" s="49"/>
      <c r="N114" s="51"/>
      <c r="O114" s="49"/>
      <c r="P114" s="49"/>
      <c r="Q114" s="49"/>
    </row>
    <row r="115" spans="2:17" s="50" customFormat="1" ht="15" customHeight="1" x14ac:dyDescent="0.2">
      <c r="D115" s="51"/>
      <c r="E115" s="51"/>
      <c r="F115" s="51"/>
      <c r="G115" s="51"/>
      <c r="H115" s="51"/>
      <c r="I115" s="51"/>
      <c r="J115" s="51"/>
      <c r="K115" s="51"/>
      <c r="L115" s="51"/>
      <c r="M115" s="49"/>
      <c r="N115" s="51"/>
      <c r="O115" s="49"/>
      <c r="P115" s="49"/>
      <c r="Q115" s="49"/>
    </row>
    <row r="116" spans="2:17" s="50" customFormat="1" ht="15" customHeight="1" x14ac:dyDescent="0.2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</row>
    <row r="117" spans="2:17" s="50" customFormat="1" ht="15" customHeight="1" x14ac:dyDescent="0.2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</row>
    <row r="118" spans="2:17" s="50" customFormat="1" ht="15" customHeight="1" x14ac:dyDescent="0.2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</row>
    <row r="119" spans="2:17" s="50" customFormat="1" ht="15" customHeight="1" x14ac:dyDescent="0.2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</row>
    <row r="120" spans="2:17" s="50" customFormat="1" ht="15" customHeight="1" x14ac:dyDescent="0.2"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</row>
    <row r="121" spans="2:17" s="50" customFormat="1" ht="15" customHeight="1" x14ac:dyDescent="0.2"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</row>
    <row r="122" spans="2:17" s="50" customFormat="1" ht="15" customHeight="1" x14ac:dyDescent="0.2"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</row>
    <row r="123" spans="2:17" s="50" customFormat="1" ht="15" customHeight="1" x14ac:dyDescent="0.2"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</row>
    <row r="124" spans="2:17" s="50" customFormat="1" ht="15" customHeight="1" x14ac:dyDescent="0.2"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</row>
    <row r="125" spans="2:17" s="50" customFormat="1" ht="15" customHeight="1" x14ac:dyDescent="0.2"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</row>
    <row r="126" spans="2:17" s="50" customFormat="1" ht="15" customHeight="1" x14ac:dyDescent="0.2">
      <c r="E126" s="49"/>
      <c r="F126" s="49"/>
      <c r="K126" s="49"/>
      <c r="L126" s="49"/>
      <c r="M126" s="49"/>
      <c r="N126" s="49"/>
      <c r="O126" s="49"/>
      <c r="P126" s="49"/>
      <c r="Q126" s="49"/>
    </row>
    <row r="127" spans="2:17" s="50" customFormat="1" ht="15" customHeight="1" x14ac:dyDescent="0.2">
      <c r="E127" s="49"/>
      <c r="F127" s="49"/>
      <c r="K127" s="49"/>
      <c r="L127" s="49"/>
      <c r="M127" s="49"/>
      <c r="N127" s="49"/>
      <c r="O127" s="49"/>
      <c r="P127" s="49"/>
      <c r="Q127" s="49"/>
    </row>
    <row r="128" spans="2:17" s="50" customFormat="1" ht="15" customHeight="1" x14ac:dyDescent="0.2">
      <c r="E128" s="49"/>
      <c r="F128" s="49"/>
      <c r="K128" s="49"/>
      <c r="L128" s="49"/>
      <c r="M128" s="49"/>
      <c r="N128" s="49"/>
      <c r="O128" s="49"/>
      <c r="P128" s="49"/>
      <c r="Q128" s="49"/>
    </row>
    <row r="129" spans="5:17" s="50" customFormat="1" ht="15" customHeight="1" x14ac:dyDescent="0.2">
      <c r="E129" s="49"/>
      <c r="F129" s="49"/>
      <c r="K129" s="49"/>
      <c r="L129" s="49"/>
      <c r="M129" s="49"/>
      <c r="N129" s="49"/>
      <c r="O129" s="49"/>
      <c r="P129" s="49"/>
      <c r="Q129" s="49"/>
    </row>
    <row r="130" spans="5:17" s="50" customFormat="1" ht="15" customHeight="1" x14ac:dyDescent="0.2">
      <c r="E130" s="49"/>
      <c r="F130" s="49"/>
      <c r="K130" s="49"/>
      <c r="L130" s="49"/>
      <c r="M130" s="49"/>
      <c r="N130" s="49"/>
      <c r="O130" s="49"/>
      <c r="P130" s="49"/>
      <c r="Q130" s="49"/>
    </row>
    <row r="131" spans="5:17" s="50" customFormat="1" ht="15" customHeight="1" x14ac:dyDescent="0.2">
      <c r="E131" s="49"/>
      <c r="F131" s="49"/>
      <c r="K131" s="49"/>
      <c r="L131" s="49"/>
      <c r="M131" s="49"/>
      <c r="N131" s="49"/>
      <c r="O131" s="49"/>
      <c r="P131" s="49"/>
      <c r="Q131" s="49"/>
    </row>
    <row r="132" spans="5:17" s="50" customFormat="1" ht="15" customHeight="1" x14ac:dyDescent="0.2">
      <c r="E132" s="49"/>
      <c r="F132" s="49"/>
      <c r="K132" s="49"/>
      <c r="L132" s="49"/>
      <c r="M132" s="49"/>
      <c r="N132" s="49"/>
      <c r="O132" s="49"/>
      <c r="P132" s="49"/>
      <c r="Q132" s="49"/>
    </row>
    <row r="133" spans="5:17" s="50" customFormat="1" ht="15" customHeight="1" x14ac:dyDescent="0.2">
      <c r="E133" s="49"/>
      <c r="F133" s="49"/>
      <c r="K133" s="49"/>
      <c r="L133" s="49"/>
      <c r="M133" s="49"/>
      <c r="N133" s="49"/>
      <c r="O133" s="49"/>
      <c r="P133" s="49"/>
      <c r="Q133" s="49"/>
    </row>
    <row r="134" spans="5:17" s="50" customFormat="1" ht="15" customHeight="1" x14ac:dyDescent="0.2">
      <c r="E134" s="49"/>
      <c r="F134" s="49"/>
      <c r="K134" s="49"/>
      <c r="L134" s="49"/>
      <c r="M134" s="49"/>
      <c r="N134" s="49"/>
      <c r="O134" s="49"/>
      <c r="P134" s="49"/>
      <c r="Q134" s="49"/>
    </row>
    <row r="135" spans="5:17" s="50" customFormat="1" ht="15" customHeight="1" x14ac:dyDescent="0.2">
      <c r="E135" s="49"/>
      <c r="F135" s="49"/>
      <c r="K135" s="49"/>
      <c r="L135" s="49"/>
      <c r="M135" s="49"/>
      <c r="N135" s="49"/>
      <c r="O135" s="49"/>
      <c r="P135" s="49"/>
      <c r="Q135" s="49"/>
    </row>
    <row r="136" spans="5:17" s="50" customFormat="1" ht="15" customHeight="1" x14ac:dyDescent="0.2">
      <c r="E136" s="49"/>
      <c r="F136" s="49"/>
      <c r="K136" s="49"/>
      <c r="L136" s="49"/>
      <c r="M136" s="49"/>
      <c r="N136" s="49"/>
      <c r="O136" s="49"/>
      <c r="P136" s="49"/>
      <c r="Q136" s="49"/>
    </row>
    <row r="137" spans="5:17" s="50" customFormat="1" ht="15" customHeight="1" x14ac:dyDescent="0.2">
      <c r="E137" s="49"/>
      <c r="F137" s="49"/>
      <c r="K137" s="49"/>
      <c r="L137" s="49"/>
      <c r="M137" s="49"/>
      <c r="N137" s="49"/>
      <c r="O137" s="49"/>
      <c r="P137" s="49"/>
      <c r="Q137" s="49"/>
    </row>
    <row r="138" spans="5:17" s="50" customFormat="1" x14ac:dyDescent="0.2">
      <c r="E138" s="49"/>
      <c r="F138" s="49"/>
      <c r="K138" s="49"/>
      <c r="L138" s="49"/>
      <c r="M138" s="49"/>
      <c r="N138" s="49"/>
      <c r="O138" s="49"/>
      <c r="P138" s="49"/>
      <c r="Q138" s="49"/>
    </row>
    <row r="139" spans="5:17" s="50" customFormat="1" x14ac:dyDescent="0.2">
      <c r="E139" s="49"/>
      <c r="F139" s="49"/>
      <c r="K139" s="49"/>
      <c r="L139" s="49"/>
      <c r="M139" s="49"/>
      <c r="N139" s="49"/>
      <c r="O139" s="49"/>
      <c r="P139" s="49"/>
      <c r="Q139" s="49"/>
    </row>
    <row r="140" spans="5:17" s="50" customFormat="1" x14ac:dyDescent="0.2">
      <c r="E140" s="49"/>
      <c r="F140" s="49"/>
      <c r="K140" s="49"/>
      <c r="L140" s="49"/>
      <c r="M140" s="49"/>
      <c r="N140" s="49"/>
      <c r="O140" s="49"/>
      <c r="P140" s="49"/>
      <c r="Q140" s="49"/>
    </row>
    <row r="141" spans="5:17" s="50" customFormat="1" x14ac:dyDescent="0.2">
      <c r="E141" s="49"/>
      <c r="F141" s="49"/>
      <c r="K141" s="49"/>
      <c r="L141" s="49"/>
      <c r="M141" s="49"/>
      <c r="N141" s="49"/>
      <c r="O141" s="49"/>
      <c r="P141" s="49"/>
      <c r="Q141" s="49"/>
    </row>
    <row r="142" spans="5:17" s="50" customFormat="1" x14ac:dyDescent="0.2">
      <c r="E142" s="49"/>
      <c r="F142" s="49"/>
      <c r="K142" s="49"/>
      <c r="L142" s="49"/>
      <c r="M142" s="49"/>
      <c r="N142" s="49"/>
      <c r="O142" s="49"/>
      <c r="P142" s="49"/>
      <c r="Q142" s="49"/>
    </row>
    <row r="143" spans="5:17" s="50" customFormat="1" x14ac:dyDescent="0.2">
      <c r="E143" s="49"/>
      <c r="F143" s="49"/>
      <c r="K143" s="49"/>
      <c r="L143" s="49"/>
      <c r="M143" s="49"/>
      <c r="N143" s="49"/>
      <c r="O143" s="49"/>
      <c r="P143" s="49"/>
      <c r="Q143" s="49"/>
    </row>
    <row r="144" spans="5:17" s="50" customFormat="1" x14ac:dyDescent="0.2">
      <c r="E144" s="49"/>
      <c r="F144" s="49"/>
      <c r="K144" s="49"/>
      <c r="L144" s="49"/>
      <c r="M144" s="49"/>
      <c r="N144" s="49"/>
      <c r="O144" s="49"/>
      <c r="P144" s="49"/>
      <c r="Q144" s="49"/>
    </row>
    <row r="145" spans="5:17" s="50" customFormat="1" x14ac:dyDescent="0.2">
      <c r="E145" s="49"/>
      <c r="F145" s="49"/>
      <c r="K145" s="49"/>
      <c r="L145" s="49"/>
      <c r="M145" s="49"/>
      <c r="N145" s="49"/>
      <c r="O145" s="49"/>
      <c r="P145" s="49"/>
      <c r="Q145" s="49"/>
    </row>
    <row r="146" spans="5:17" s="50" customFormat="1" x14ac:dyDescent="0.2">
      <c r="E146" s="49"/>
      <c r="F146" s="49"/>
      <c r="K146" s="49"/>
      <c r="L146" s="49"/>
      <c r="M146" s="49"/>
      <c r="N146" s="49"/>
      <c r="O146" s="49"/>
      <c r="P146" s="49"/>
      <c r="Q146" s="49"/>
    </row>
    <row r="147" spans="5:17" s="50" customFormat="1" x14ac:dyDescent="0.2">
      <c r="E147" s="49"/>
      <c r="F147" s="49"/>
      <c r="K147" s="49"/>
      <c r="L147" s="49"/>
      <c r="M147" s="49"/>
      <c r="N147" s="49"/>
      <c r="O147" s="49"/>
      <c r="P147" s="49"/>
      <c r="Q147" s="49"/>
    </row>
    <row r="148" spans="5:17" s="50" customFormat="1" x14ac:dyDescent="0.2">
      <c r="E148" s="49"/>
      <c r="F148" s="49"/>
      <c r="K148" s="49"/>
      <c r="L148" s="49"/>
      <c r="M148" s="49"/>
      <c r="N148" s="49"/>
      <c r="O148" s="49"/>
      <c r="P148" s="49"/>
      <c r="Q148" s="49"/>
    </row>
    <row r="149" spans="5:17" s="50" customFormat="1" x14ac:dyDescent="0.2">
      <c r="E149" s="49"/>
      <c r="F149" s="49"/>
      <c r="K149" s="49"/>
      <c r="L149" s="49"/>
      <c r="M149" s="49"/>
      <c r="N149" s="49"/>
      <c r="O149" s="49"/>
      <c r="P149" s="49"/>
      <c r="Q149" s="49"/>
    </row>
    <row r="150" spans="5:17" s="50" customFormat="1" x14ac:dyDescent="0.2">
      <c r="E150" s="49"/>
      <c r="F150" s="49"/>
      <c r="K150" s="49"/>
      <c r="L150" s="49"/>
      <c r="M150" s="49"/>
      <c r="N150" s="49"/>
      <c r="O150" s="49"/>
      <c r="P150" s="49"/>
      <c r="Q150" s="49"/>
    </row>
    <row r="151" spans="5:17" s="50" customFormat="1" x14ac:dyDescent="0.2">
      <c r="E151" s="49"/>
      <c r="F151" s="49"/>
      <c r="K151" s="49"/>
      <c r="L151" s="49"/>
      <c r="M151" s="49"/>
      <c r="N151" s="49"/>
      <c r="O151" s="49"/>
      <c r="P151" s="49"/>
      <c r="Q151" s="49"/>
    </row>
    <row r="152" spans="5:17" s="50" customFormat="1" x14ac:dyDescent="0.2">
      <c r="E152" s="49"/>
      <c r="F152" s="49"/>
      <c r="K152" s="49"/>
      <c r="L152" s="49"/>
      <c r="M152" s="49"/>
      <c r="N152" s="49"/>
      <c r="O152" s="49"/>
      <c r="P152" s="49"/>
      <c r="Q152" s="49"/>
    </row>
    <row r="153" spans="5:17" s="50" customFormat="1" x14ac:dyDescent="0.2">
      <c r="E153" s="49"/>
      <c r="F153" s="49"/>
      <c r="K153" s="49"/>
      <c r="L153" s="49"/>
      <c r="M153" s="49"/>
      <c r="N153" s="49"/>
      <c r="O153" s="49"/>
      <c r="P153" s="49"/>
      <c r="Q153" s="49"/>
    </row>
    <row r="154" spans="5:17" s="50" customFormat="1" x14ac:dyDescent="0.2">
      <c r="E154" s="49"/>
      <c r="F154" s="49"/>
      <c r="K154" s="49"/>
      <c r="L154" s="49"/>
      <c r="M154" s="49"/>
      <c r="N154" s="49"/>
      <c r="O154" s="49"/>
      <c r="P154" s="49"/>
      <c r="Q154" s="49"/>
    </row>
    <row r="155" spans="5:17" s="50" customFormat="1" x14ac:dyDescent="0.2">
      <c r="E155" s="49"/>
      <c r="F155" s="49"/>
      <c r="K155" s="49"/>
      <c r="L155" s="49"/>
      <c r="M155" s="49"/>
      <c r="N155" s="49"/>
      <c r="O155" s="49"/>
      <c r="P155" s="49"/>
      <c r="Q155" s="49"/>
    </row>
    <row r="156" spans="5:17" s="50" customFormat="1" x14ac:dyDescent="0.2">
      <c r="E156" s="49"/>
      <c r="F156" s="49"/>
      <c r="K156" s="49"/>
      <c r="L156" s="49"/>
      <c r="M156" s="49"/>
      <c r="N156" s="49"/>
      <c r="O156" s="49"/>
      <c r="P156" s="49"/>
      <c r="Q156" s="49"/>
    </row>
    <row r="157" spans="5:17" s="50" customFormat="1" x14ac:dyDescent="0.2">
      <c r="E157" s="49"/>
      <c r="F157" s="49"/>
      <c r="K157" s="49"/>
      <c r="L157" s="49"/>
      <c r="M157" s="49"/>
      <c r="N157" s="49"/>
      <c r="O157" s="49"/>
      <c r="P157" s="49"/>
      <c r="Q157" s="49"/>
    </row>
    <row r="158" spans="5:17" s="50" customFormat="1" x14ac:dyDescent="0.2">
      <c r="E158" s="49"/>
      <c r="F158" s="49"/>
      <c r="K158" s="49"/>
      <c r="L158" s="49"/>
      <c r="M158" s="49"/>
      <c r="N158" s="49"/>
      <c r="O158" s="49"/>
      <c r="P158" s="49"/>
      <c r="Q158" s="49"/>
    </row>
    <row r="159" spans="5:17" s="50" customFormat="1" x14ac:dyDescent="0.2">
      <c r="E159" s="49"/>
      <c r="F159" s="49"/>
      <c r="K159" s="49"/>
      <c r="L159" s="49"/>
      <c r="M159" s="49"/>
      <c r="N159" s="49"/>
      <c r="O159" s="49"/>
      <c r="P159" s="49"/>
      <c r="Q159" s="49"/>
    </row>
    <row r="160" spans="5:17" s="50" customFormat="1" x14ac:dyDescent="0.2">
      <c r="E160" s="49"/>
      <c r="F160" s="49"/>
      <c r="K160" s="49"/>
      <c r="L160" s="49"/>
      <c r="M160" s="49"/>
      <c r="N160" s="49"/>
      <c r="O160" s="49"/>
      <c r="P160" s="49"/>
      <c r="Q160" s="49"/>
    </row>
    <row r="161" spans="5:17" s="50" customFormat="1" x14ac:dyDescent="0.2">
      <c r="E161" s="49"/>
      <c r="F161" s="49"/>
      <c r="K161" s="49"/>
      <c r="L161" s="49"/>
      <c r="M161" s="49"/>
      <c r="N161" s="49"/>
      <c r="O161" s="49"/>
      <c r="P161" s="49"/>
      <c r="Q161" s="49"/>
    </row>
    <row r="162" spans="5:17" s="50" customFormat="1" x14ac:dyDescent="0.2">
      <c r="E162" s="49"/>
      <c r="F162" s="49"/>
      <c r="K162" s="49"/>
      <c r="L162" s="49"/>
      <c r="M162" s="49"/>
      <c r="N162" s="49"/>
      <c r="O162" s="49"/>
      <c r="P162" s="49"/>
      <c r="Q162" s="49"/>
    </row>
    <row r="163" spans="5:17" s="50" customFormat="1" x14ac:dyDescent="0.2">
      <c r="E163" s="49"/>
      <c r="F163" s="49"/>
      <c r="K163" s="49"/>
      <c r="L163" s="49"/>
      <c r="M163" s="49"/>
      <c r="N163" s="49"/>
      <c r="O163" s="49"/>
      <c r="P163" s="49"/>
      <c r="Q163" s="49"/>
    </row>
    <row r="164" spans="5:17" s="50" customFormat="1" x14ac:dyDescent="0.2">
      <c r="E164" s="49"/>
      <c r="F164" s="49"/>
      <c r="K164" s="49"/>
      <c r="L164" s="49"/>
      <c r="M164" s="49"/>
      <c r="N164" s="49"/>
      <c r="O164" s="49"/>
      <c r="P164" s="49"/>
      <c r="Q164" s="49"/>
    </row>
    <row r="165" spans="5:17" s="50" customFormat="1" x14ac:dyDescent="0.2">
      <c r="E165" s="49"/>
      <c r="F165" s="49"/>
      <c r="K165" s="49"/>
      <c r="L165" s="49"/>
      <c r="M165" s="49"/>
      <c r="N165" s="49"/>
      <c r="O165" s="49"/>
      <c r="P165" s="49"/>
      <c r="Q165" s="49"/>
    </row>
    <row r="166" spans="5:17" s="50" customFormat="1" x14ac:dyDescent="0.2">
      <c r="E166" s="49"/>
      <c r="F166" s="49"/>
      <c r="K166" s="49"/>
      <c r="L166" s="49"/>
      <c r="M166" s="49"/>
      <c r="N166" s="49"/>
      <c r="O166" s="49"/>
      <c r="P166" s="49"/>
      <c r="Q166" s="49"/>
    </row>
    <row r="167" spans="5:17" s="50" customFormat="1" x14ac:dyDescent="0.2">
      <c r="E167" s="49"/>
      <c r="F167" s="49"/>
      <c r="K167" s="49"/>
      <c r="L167" s="49"/>
      <c r="M167" s="49"/>
      <c r="N167" s="49"/>
      <c r="O167" s="49"/>
      <c r="P167" s="49"/>
      <c r="Q167" s="49"/>
    </row>
    <row r="168" spans="5:17" s="50" customFormat="1" x14ac:dyDescent="0.2">
      <c r="E168" s="49"/>
      <c r="F168" s="49"/>
      <c r="K168" s="49"/>
      <c r="L168" s="49"/>
      <c r="M168" s="49"/>
      <c r="N168" s="49"/>
      <c r="O168" s="49"/>
      <c r="P168" s="49"/>
      <c r="Q168" s="49"/>
    </row>
    <row r="169" spans="5:17" s="50" customFormat="1" x14ac:dyDescent="0.2">
      <c r="E169" s="49"/>
      <c r="F169" s="49"/>
      <c r="K169" s="49"/>
      <c r="L169" s="49"/>
      <c r="M169" s="49"/>
      <c r="N169" s="49"/>
      <c r="O169" s="49"/>
      <c r="P169" s="49"/>
      <c r="Q169" s="49"/>
    </row>
    <row r="170" spans="5:17" s="50" customFormat="1" x14ac:dyDescent="0.2">
      <c r="E170" s="49"/>
      <c r="F170" s="49"/>
      <c r="K170" s="49"/>
      <c r="L170" s="49"/>
      <c r="M170" s="49"/>
      <c r="N170" s="49"/>
      <c r="O170" s="49"/>
      <c r="P170" s="49"/>
      <c r="Q170" s="49"/>
    </row>
    <row r="171" spans="5:17" s="50" customFormat="1" x14ac:dyDescent="0.2">
      <c r="E171" s="49"/>
      <c r="F171" s="49"/>
      <c r="K171" s="49"/>
      <c r="L171" s="49"/>
      <c r="M171" s="49"/>
      <c r="N171" s="49"/>
      <c r="O171" s="49"/>
      <c r="P171" s="49"/>
      <c r="Q171" s="49"/>
    </row>
    <row r="172" spans="5:17" s="50" customFormat="1" x14ac:dyDescent="0.2">
      <c r="E172" s="49"/>
      <c r="F172" s="49"/>
      <c r="K172" s="49"/>
      <c r="L172" s="49"/>
      <c r="M172" s="49"/>
      <c r="N172" s="49"/>
      <c r="O172" s="49"/>
      <c r="P172" s="49"/>
      <c r="Q172" s="49"/>
    </row>
    <row r="173" spans="5:17" s="50" customFormat="1" x14ac:dyDescent="0.2">
      <c r="E173" s="49"/>
      <c r="F173" s="49"/>
      <c r="K173" s="49"/>
      <c r="L173" s="49"/>
      <c r="M173" s="49"/>
      <c r="N173" s="49"/>
      <c r="O173" s="49"/>
      <c r="P173" s="49"/>
      <c r="Q173" s="49"/>
    </row>
    <row r="174" spans="5:17" s="50" customFormat="1" x14ac:dyDescent="0.2">
      <c r="E174" s="49"/>
      <c r="F174" s="49"/>
      <c r="K174" s="49"/>
      <c r="L174" s="49"/>
      <c r="M174" s="49"/>
      <c r="N174" s="49"/>
      <c r="O174" s="49"/>
      <c r="P174" s="49"/>
      <c r="Q174" s="49"/>
    </row>
    <row r="175" spans="5:17" s="50" customFormat="1" x14ac:dyDescent="0.2">
      <c r="E175" s="49"/>
      <c r="F175" s="49"/>
      <c r="K175" s="49"/>
      <c r="L175" s="49"/>
      <c r="M175" s="49"/>
      <c r="N175" s="49"/>
      <c r="O175" s="49"/>
      <c r="P175" s="49"/>
      <c r="Q175" s="49"/>
    </row>
    <row r="176" spans="5:17" s="50" customFormat="1" x14ac:dyDescent="0.2">
      <c r="E176" s="49"/>
      <c r="F176" s="49"/>
      <c r="K176" s="49"/>
      <c r="L176" s="49"/>
      <c r="M176" s="49"/>
      <c r="N176" s="49"/>
      <c r="O176" s="49"/>
      <c r="P176" s="49"/>
      <c r="Q176" s="49"/>
    </row>
    <row r="177" spans="5:17" s="50" customFormat="1" x14ac:dyDescent="0.2">
      <c r="E177" s="49"/>
      <c r="F177" s="49"/>
      <c r="K177" s="49"/>
      <c r="L177" s="49"/>
      <c r="M177" s="49"/>
      <c r="N177" s="49"/>
      <c r="O177" s="49"/>
      <c r="P177" s="49"/>
      <c r="Q177" s="49"/>
    </row>
    <row r="178" spans="5:17" s="50" customFormat="1" x14ac:dyDescent="0.2">
      <c r="E178" s="49"/>
      <c r="F178" s="49"/>
      <c r="K178" s="49"/>
      <c r="L178" s="49"/>
      <c r="M178" s="49"/>
      <c r="N178" s="49"/>
      <c r="O178" s="49"/>
      <c r="P178" s="49"/>
      <c r="Q178" s="49"/>
    </row>
    <row r="179" spans="5:17" s="50" customFormat="1" x14ac:dyDescent="0.2">
      <c r="E179" s="49"/>
      <c r="F179" s="49"/>
      <c r="K179" s="49"/>
      <c r="L179" s="49"/>
      <c r="M179" s="49"/>
      <c r="N179" s="49"/>
      <c r="O179" s="49"/>
      <c r="P179" s="49"/>
      <c r="Q179" s="49"/>
    </row>
    <row r="180" spans="5:17" s="50" customFormat="1" x14ac:dyDescent="0.2">
      <c r="E180" s="49"/>
      <c r="F180" s="49"/>
      <c r="K180" s="49"/>
      <c r="L180" s="49"/>
      <c r="M180" s="49"/>
      <c r="N180" s="49"/>
      <c r="O180" s="49"/>
      <c r="P180" s="49"/>
      <c r="Q180" s="49"/>
    </row>
    <row r="181" spans="5:17" s="50" customFormat="1" x14ac:dyDescent="0.2">
      <c r="E181" s="49"/>
      <c r="F181" s="49"/>
      <c r="K181" s="49"/>
      <c r="L181" s="49"/>
      <c r="M181" s="49"/>
      <c r="N181" s="49"/>
      <c r="O181" s="49"/>
      <c r="P181" s="49"/>
      <c r="Q181" s="49"/>
    </row>
    <row r="182" spans="5:17" s="50" customFormat="1" x14ac:dyDescent="0.2">
      <c r="E182" s="49"/>
      <c r="F182" s="49"/>
      <c r="K182" s="49"/>
      <c r="L182" s="49"/>
      <c r="M182" s="49"/>
      <c r="N182" s="49"/>
      <c r="O182" s="49"/>
      <c r="P182" s="49"/>
      <c r="Q182" s="49"/>
    </row>
    <row r="183" spans="5:17" s="50" customFormat="1" x14ac:dyDescent="0.2">
      <c r="E183" s="49"/>
      <c r="F183" s="49"/>
      <c r="K183" s="49"/>
      <c r="L183" s="49"/>
      <c r="M183" s="49"/>
      <c r="N183" s="49"/>
      <c r="O183" s="49"/>
      <c r="P183" s="49"/>
      <c r="Q183" s="49"/>
    </row>
    <row r="184" spans="5:17" s="50" customFormat="1" x14ac:dyDescent="0.2">
      <c r="E184" s="49"/>
      <c r="F184" s="49"/>
      <c r="K184" s="49"/>
      <c r="L184" s="49"/>
      <c r="M184" s="49"/>
      <c r="N184" s="49"/>
      <c r="O184" s="49"/>
      <c r="P184" s="49"/>
      <c r="Q184" s="49"/>
    </row>
    <row r="185" spans="5:17" s="50" customFormat="1" x14ac:dyDescent="0.2">
      <c r="E185" s="49"/>
      <c r="F185" s="49"/>
      <c r="K185" s="49"/>
      <c r="L185" s="49"/>
      <c r="M185" s="49"/>
      <c r="N185" s="49"/>
      <c r="O185" s="49"/>
      <c r="P185" s="49"/>
      <c r="Q185" s="49"/>
    </row>
    <row r="186" spans="5:17" s="50" customFormat="1" x14ac:dyDescent="0.2">
      <c r="E186" s="49"/>
      <c r="F186" s="49"/>
      <c r="K186" s="49"/>
      <c r="L186" s="49"/>
      <c r="M186" s="49"/>
      <c r="N186" s="49"/>
      <c r="O186" s="49"/>
      <c r="P186" s="49"/>
      <c r="Q186" s="49"/>
    </row>
    <row r="187" spans="5:17" s="50" customFormat="1" x14ac:dyDescent="0.2">
      <c r="E187" s="49"/>
      <c r="F187" s="49"/>
      <c r="K187" s="49"/>
      <c r="L187" s="49"/>
      <c r="M187" s="49"/>
      <c r="N187" s="49"/>
      <c r="O187" s="49"/>
      <c r="P187" s="49"/>
      <c r="Q187" s="49"/>
    </row>
    <row r="188" spans="5:17" s="50" customFormat="1" x14ac:dyDescent="0.2">
      <c r="E188" s="49"/>
      <c r="F188" s="49"/>
      <c r="K188" s="49"/>
      <c r="L188" s="49"/>
      <c r="M188" s="49"/>
      <c r="N188" s="49"/>
      <c r="O188" s="49"/>
      <c r="P188" s="49"/>
      <c r="Q188" s="49"/>
    </row>
    <row r="189" spans="5:17" s="50" customFormat="1" x14ac:dyDescent="0.2">
      <c r="E189" s="49"/>
      <c r="F189" s="49"/>
      <c r="K189" s="49"/>
      <c r="L189" s="49"/>
      <c r="M189" s="49"/>
      <c r="N189" s="49"/>
      <c r="O189" s="49"/>
      <c r="P189" s="49"/>
      <c r="Q189" s="49"/>
    </row>
    <row r="190" spans="5:17" s="50" customFormat="1" x14ac:dyDescent="0.2">
      <c r="E190" s="49"/>
      <c r="F190" s="49"/>
      <c r="K190" s="49"/>
      <c r="L190" s="49"/>
      <c r="M190" s="49"/>
      <c r="N190" s="49"/>
      <c r="O190" s="49"/>
      <c r="P190" s="49"/>
      <c r="Q190" s="49"/>
    </row>
    <row r="191" spans="5:17" s="50" customFormat="1" x14ac:dyDescent="0.2">
      <c r="E191" s="49"/>
      <c r="F191" s="49"/>
      <c r="K191" s="49"/>
      <c r="L191" s="49"/>
      <c r="M191" s="49"/>
      <c r="N191" s="49"/>
      <c r="O191" s="49"/>
      <c r="P191" s="49"/>
      <c r="Q191" s="49"/>
    </row>
    <row r="192" spans="5:17" s="50" customFormat="1" x14ac:dyDescent="0.2">
      <c r="E192" s="49"/>
      <c r="F192" s="49"/>
      <c r="K192" s="49"/>
      <c r="L192" s="49"/>
      <c r="M192" s="49"/>
      <c r="N192" s="49"/>
      <c r="O192" s="49"/>
      <c r="P192" s="49"/>
      <c r="Q192" s="49"/>
    </row>
    <row r="193" spans="5:17" s="50" customFormat="1" x14ac:dyDescent="0.2">
      <c r="E193" s="49"/>
      <c r="F193" s="49"/>
      <c r="K193" s="49"/>
      <c r="L193" s="49"/>
      <c r="M193" s="49"/>
      <c r="N193" s="49"/>
      <c r="O193" s="49"/>
      <c r="P193" s="49"/>
      <c r="Q193" s="49"/>
    </row>
    <row r="194" spans="5:17" s="50" customFormat="1" x14ac:dyDescent="0.2">
      <c r="E194" s="49"/>
      <c r="F194" s="49"/>
      <c r="K194" s="49"/>
      <c r="L194" s="49"/>
      <c r="M194" s="49"/>
      <c r="N194" s="49"/>
      <c r="O194" s="49"/>
      <c r="P194" s="49"/>
      <c r="Q194" s="49"/>
    </row>
    <row r="195" spans="5:17" s="50" customFormat="1" x14ac:dyDescent="0.2">
      <c r="E195" s="49"/>
      <c r="F195" s="49"/>
      <c r="K195" s="49"/>
      <c r="L195" s="49"/>
      <c r="M195" s="49"/>
      <c r="N195" s="49"/>
      <c r="O195" s="49"/>
      <c r="P195" s="49"/>
      <c r="Q195" s="49"/>
    </row>
    <row r="196" spans="5:17" s="50" customFormat="1" x14ac:dyDescent="0.2">
      <c r="E196" s="49"/>
      <c r="F196" s="49"/>
      <c r="K196" s="49"/>
      <c r="L196" s="49"/>
      <c r="M196" s="49"/>
      <c r="N196" s="49"/>
      <c r="O196" s="49"/>
      <c r="P196" s="49"/>
      <c r="Q196" s="49"/>
    </row>
    <row r="197" spans="5:17" s="50" customFormat="1" x14ac:dyDescent="0.2">
      <c r="E197" s="49"/>
      <c r="F197" s="49"/>
      <c r="K197" s="49"/>
      <c r="L197" s="49"/>
      <c r="M197" s="49"/>
      <c r="N197" s="49"/>
      <c r="O197" s="49"/>
      <c r="P197" s="49"/>
      <c r="Q197" s="49"/>
    </row>
    <row r="198" spans="5:17" s="50" customFormat="1" x14ac:dyDescent="0.2">
      <c r="E198" s="49"/>
      <c r="F198" s="49"/>
      <c r="K198" s="49"/>
      <c r="L198" s="49"/>
      <c r="M198" s="49"/>
      <c r="N198" s="49"/>
      <c r="O198" s="49"/>
      <c r="P198" s="49"/>
      <c r="Q198" s="49"/>
    </row>
    <row r="199" spans="5:17" s="50" customFormat="1" x14ac:dyDescent="0.2">
      <c r="E199" s="49"/>
      <c r="F199" s="49"/>
      <c r="K199" s="49"/>
      <c r="L199" s="49"/>
      <c r="M199" s="49"/>
      <c r="N199" s="49"/>
      <c r="O199" s="49"/>
      <c r="P199" s="49"/>
      <c r="Q199" s="49"/>
    </row>
    <row r="200" spans="5:17" s="50" customFormat="1" x14ac:dyDescent="0.2">
      <c r="E200" s="49"/>
      <c r="F200" s="49"/>
      <c r="K200" s="49"/>
      <c r="L200" s="49"/>
      <c r="M200" s="49"/>
      <c r="N200" s="49"/>
      <c r="O200" s="49"/>
      <c r="P200" s="49"/>
      <c r="Q200" s="49"/>
    </row>
    <row r="201" spans="5:17" s="50" customFormat="1" x14ac:dyDescent="0.2">
      <c r="E201" s="49"/>
      <c r="F201" s="49"/>
      <c r="K201" s="49"/>
      <c r="L201" s="49"/>
      <c r="M201" s="49"/>
      <c r="N201" s="49"/>
      <c r="O201" s="49"/>
      <c r="P201" s="49"/>
      <c r="Q201" s="49"/>
    </row>
    <row r="202" spans="5:17" s="50" customFormat="1" x14ac:dyDescent="0.2">
      <c r="E202" s="49"/>
      <c r="F202" s="49"/>
      <c r="K202" s="49"/>
      <c r="L202" s="49"/>
      <c r="M202" s="49"/>
      <c r="N202" s="49"/>
      <c r="O202" s="49"/>
      <c r="P202" s="49"/>
      <c r="Q202" s="49"/>
    </row>
    <row r="203" spans="5:17" s="50" customFormat="1" x14ac:dyDescent="0.2">
      <c r="E203" s="49"/>
      <c r="F203" s="49"/>
      <c r="K203" s="49"/>
      <c r="L203" s="49"/>
      <c r="M203" s="49"/>
      <c r="N203" s="49"/>
      <c r="O203" s="49"/>
      <c r="P203" s="49"/>
      <c r="Q203" s="49"/>
    </row>
    <row r="204" spans="5:17" s="50" customFormat="1" x14ac:dyDescent="0.2">
      <c r="E204" s="49"/>
      <c r="F204" s="49"/>
      <c r="K204" s="49"/>
      <c r="L204" s="49"/>
      <c r="M204" s="49"/>
      <c r="N204" s="49"/>
      <c r="O204" s="49"/>
      <c r="P204" s="49"/>
      <c r="Q204" s="49"/>
    </row>
    <row r="205" spans="5:17" s="50" customFormat="1" x14ac:dyDescent="0.2">
      <c r="E205" s="49"/>
      <c r="F205" s="49"/>
      <c r="K205" s="49"/>
      <c r="L205" s="49"/>
      <c r="M205" s="49"/>
      <c r="N205" s="49"/>
      <c r="O205" s="49"/>
      <c r="P205" s="49"/>
      <c r="Q205" s="49"/>
    </row>
    <row r="206" spans="5:17" s="50" customFormat="1" x14ac:dyDescent="0.2">
      <c r="E206" s="49"/>
      <c r="F206" s="49"/>
      <c r="K206" s="49"/>
      <c r="L206" s="49"/>
      <c r="M206" s="49"/>
      <c r="N206" s="49"/>
      <c r="O206" s="49"/>
      <c r="P206" s="49"/>
      <c r="Q206" s="49"/>
    </row>
    <row r="207" spans="5:17" s="50" customFormat="1" x14ac:dyDescent="0.2">
      <c r="E207" s="49"/>
      <c r="F207" s="49"/>
      <c r="K207" s="49"/>
      <c r="L207" s="49"/>
      <c r="M207" s="49"/>
      <c r="N207" s="49"/>
      <c r="O207" s="49"/>
      <c r="P207" s="49"/>
      <c r="Q207" s="49"/>
    </row>
    <row r="208" spans="5:17" s="50" customFormat="1" x14ac:dyDescent="0.2">
      <c r="E208" s="49"/>
      <c r="F208" s="49"/>
      <c r="K208" s="49"/>
      <c r="L208" s="49"/>
      <c r="M208" s="49"/>
      <c r="N208" s="49"/>
      <c r="O208" s="49"/>
      <c r="P208" s="49"/>
      <c r="Q208" s="49"/>
    </row>
    <row r="209" spans="5:17" s="50" customFormat="1" x14ac:dyDescent="0.2">
      <c r="E209" s="49"/>
      <c r="F209" s="49"/>
      <c r="K209" s="49"/>
      <c r="L209" s="49"/>
      <c r="M209" s="49"/>
      <c r="N209" s="49"/>
      <c r="O209" s="49"/>
      <c r="P209" s="49"/>
      <c r="Q209" s="49"/>
    </row>
    <row r="210" spans="5:17" s="50" customFormat="1" x14ac:dyDescent="0.2">
      <c r="E210" s="49"/>
      <c r="F210" s="49"/>
      <c r="K210" s="49"/>
      <c r="L210" s="49"/>
      <c r="M210" s="49"/>
      <c r="N210" s="49"/>
      <c r="O210" s="49"/>
      <c r="P210" s="49"/>
      <c r="Q210" s="49"/>
    </row>
    <row r="211" spans="5:17" s="50" customFormat="1" x14ac:dyDescent="0.2">
      <c r="E211" s="49"/>
      <c r="F211" s="49"/>
      <c r="K211" s="49"/>
      <c r="L211" s="49"/>
      <c r="M211" s="49"/>
      <c r="N211" s="49"/>
      <c r="O211" s="49"/>
      <c r="P211" s="49"/>
      <c r="Q211" s="49"/>
    </row>
    <row r="212" spans="5:17" s="50" customFormat="1" x14ac:dyDescent="0.2">
      <c r="E212" s="49"/>
      <c r="F212" s="49"/>
      <c r="K212" s="49"/>
      <c r="L212" s="49"/>
      <c r="M212" s="49"/>
      <c r="N212" s="49"/>
      <c r="O212" s="49"/>
      <c r="P212" s="49"/>
      <c r="Q212" s="49"/>
    </row>
    <row r="213" spans="5:17" s="50" customFormat="1" x14ac:dyDescent="0.2">
      <c r="E213" s="49"/>
      <c r="F213" s="49"/>
      <c r="K213" s="49"/>
      <c r="L213" s="49"/>
      <c r="M213" s="49"/>
      <c r="N213" s="49"/>
      <c r="O213" s="49"/>
      <c r="P213" s="49"/>
      <c r="Q213" s="49"/>
    </row>
    <row r="214" spans="5:17" s="50" customFormat="1" x14ac:dyDescent="0.2">
      <c r="E214" s="49"/>
      <c r="F214" s="49"/>
      <c r="K214" s="49"/>
      <c r="L214" s="49"/>
      <c r="M214" s="49"/>
      <c r="N214" s="49"/>
      <c r="O214" s="49"/>
      <c r="P214" s="49"/>
      <c r="Q214" s="49"/>
    </row>
    <row r="215" spans="5:17" s="50" customFormat="1" x14ac:dyDescent="0.2">
      <c r="E215" s="49"/>
      <c r="F215" s="49"/>
      <c r="K215" s="49"/>
      <c r="L215" s="49"/>
      <c r="M215" s="49"/>
      <c r="N215" s="49"/>
      <c r="O215" s="49"/>
      <c r="P215" s="49"/>
      <c r="Q215" s="49"/>
    </row>
    <row r="216" spans="5:17" s="50" customFormat="1" x14ac:dyDescent="0.2">
      <c r="E216" s="49"/>
      <c r="F216" s="49"/>
      <c r="K216" s="49"/>
      <c r="L216" s="49"/>
      <c r="M216" s="49"/>
      <c r="N216" s="49"/>
      <c r="O216" s="49"/>
      <c r="P216" s="49"/>
      <c r="Q216" s="49"/>
    </row>
    <row r="217" spans="5:17" s="50" customFormat="1" x14ac:dyDescent="0.2">
      <c r="E217" s="49"/>
      <c r="F217" s="49"/>
      <c r="K217" s="49"/>
      <c r="L217" s="49"/>
      <c r="M217" s="49"/>
      <c r="N217" s="49"/>
      <c r="O217" s="49"/>
      <c r="P217" s="49"/>
      <c r="Q217" s="49"/>
    </row>
    <row r="218" spans="5:17" s="50" customFormat="1" x14ac:dyDescent="0.2">
      <c r="E218" s="49"/>
      <c r="F218" s="49"/>
      <c r="K218" s="49"/>
      <c r="L218" s="49"/>
      <c r="M218" s="49"/>
      <c r="N218" s="49"/>
      <c r="O218" s="49"/>
      <c r="P218" s="49"/>
      <c r="Q218" s="49"/>
    </row>
    <row r="219" spans="5:17" s="50" customFormat="1" x14ac:dyDescent="0.2">
      <c r="E219" s="49"/>
      <c r="F219" s="49"/>
      <c r="K219" s="49"/>
      <c r="L219" s="49"/>
      <c r="M219" s="49"/>
      <c r="N219" s="49"/>
      <c r="O219" s="49"/>
      <c r="P219" s="49"/>
      <c r="Q219" s="49"/>
    </row>
    <row r="220" spans="5:17" s="50" customFormat="1" x14ac:dyDescent="0.2">
      <c r="E220" s="49"/>
      <c r="F220" s="49"/>
      <c r="K220" s="49"/>
      <c r="L220" s="49"/>
      <c r="M220" s="49"/>
      <c r="N220" s="49"/>
      <c r="O220" s="49"/>
      <c r="P220" s="49"/>
      <c r="Q220" s="49"/>
    </row>
    <row r="221" spans="5:17" s="50" customFormat="1" x14ac:dyDescent="0.2">
      <c r="E221" s="49"/>
      <c r="F221" s="49"/>
      <c r="K221" s="49"/>
      <c r="L221" s="49"/>
      <c r="M221" s="49"/>
      <c r="N221" s="49"/>
      <c r="O221" s="49"/>
      <c r="P221" s="49"/>
      <c r="Q221" s="49"/>
    </row>
    <row r="222" spans="5:17" s="50" customFormat="1" x14ac:dyDescent="0.2">
      <c r="E222" s="49"/>
      <c r="F222" s="49"/>
      <c r="K222" s="49"/>
      <c r="L222" s="49"/>
      <c r="M222" s="49"/>
      <c r="N222" s="49"/>
      <c r="O222" s="49"/>
      <c r="P222" s="49"/>
      <c r="Q222" s="49"/>
    </row>
    <row r="223" spans="5:17" s="50" customFormat="1" x14ac:dyDescent="0.2">
      <c r="E223" s="49"/>
      <c r="F223" s="49"/>
      <c r="K223" s="49"/>
      <c r="L223" s="49"/>
      <c r="M223" s="49"/>
      <c r="N223" s="49"/>
      <c r="O223" s="49"/>
      <c r="P223" s="49"/>
      <c r="Q223" s="49"/>
    </row>
    <row r="224" spans="5:17" s="50" customFormat="1" x14ac:dyDescent="0.2">
      <c r="E224" s="49"/>
      <c r="F224" s="49"/>
      <c r="K224" s="49"/>
      <c r="L224" s="49"/>
      <c r="M224" s="49"/>
      <c r="N224" s="49"/>
      <c r="O224" s="49"/>
      <c r="P224" s="49"/>
      <c r="Q224" s="49"/>
    </row>
    <row r="225" spans="5:17" s="50" customFormat="1" x14ac:dyDescent="0.2">
      <c r="E225" s="49"/>
      <c r="F225" s="49"/>
      <c r="K225" s="49"/>
      <c r="L225" s="49"/>
      <c r="M225" s="49"/>
      <c r="N225" s="49"/>
      <c r="O225" s="49"/>
      <c r="P225" s="49"/>
      <c r="Q225" s="49"/>
    </row>
    <row r="226" spans="5:17" s="50" customFormat="1" x14ac:dyDescent="0.2">
      <c r="E226" s="49"/>
      <c r="F226" s="49"/>
      <c r="K226" s="49"/>
      <c r="L226" s="49"/>
      <c r="M226" s="49"/>
      <c r="N226" s="49"/>
      <c r="O226" s="49"/>
      <c r="P226" s="49"/>
      <c r="Q226" s="49"/>
    </row>
    <row r="227" spans="5:17" s="50" customFormat="1" x14ac:dyDescent="0.2">
      <c r="E227" s="49"/>
      <c r="F227" s="49"/>
      <c r="K227" s="49"/>
      <c r="L227" s="49"/>
      <c r="M227" s="49"/>
      <c r="N227" s="49"/>
      <c r="O227" s="49"/>
      <c r="P227" s="49"/>
      <c r="Q227" s="49"/>
    </row>
    <row r="228" spans="5:17" s="50" customFormat="1" x14ac:dyDescent="0.2">
      <c r="E228" s="49"/>
      <c r="F228" s="49"/>
      <c r="K228" s="49"/>
      <c r="L228" s="49"/>
      <c r="M228" s="49"/>
      <c r="N228" s="49"/>
      <c r="O228" s="49"/>
      <c r="P228" s="49"/>
      <c r="Q228" s="49"/>
    </row>
    <row r="229" spans="5:17" s="50" customFormat="1" x14ac:dyDescent="0.2">
      <c r="E229" s="49"/>
      <c r="F229" s="49"/>
      <c r="K229" s="49"/>
      <c r="L229" s="49"/>
      <c r="M229" s="49"/>
      <c r="N229" s="49"/>
      <c r="O229" s="49"/>
      <c r="P229" s="49"/>
      <c r="Q229" s="49"/>
    </row>
    <row r="230" spans="5:17" s="50" customFormat="1" x14ac:dyDescent="0.2">
      <c r="E230" s="49"/>
      <c r="F230" s="49"/>
      <c r="K230" s="49"/>
      <c r="L230" s="49"/>
      <c r="M230" s="49"/>
      <c r="N230" s="49"/>
      <c r="O230" s="49"/>
      <c r="P230" s="49"/>
      <c r="Q230" s="49"/>
    </row>
    <row r="231" spans="5:17" s="50" customFormat="1" x14ac:dyDescent="0.2">
      <c r="E231" s="49"/>
      <c r="F231" s="49"/>
      <c r="K231" s="49"/>
      <c r="L231" s="49"/>
      <c r="M231" s="49"/>
      <c r="N231" s="49"/>
      <c r="O231" s="49"/>
      <c r="P231" s="49"/>
      <c r="Q231" s="49"/>
    </row>
    <row r="232" spans="5:17" s="50" customFormat="1" x14ac:dyDescent="0.2">
      <c r="E232" s="49"/>
      <c r="F232" s="49"/>
      <c r="K232" s="49"/>
      <c r="L232" s="49"/>
      <c r="M232" s="49"/>
      <c r="N232" s="49"/>
      <c r="O232" s="49"/>
      <c r="P232" s="49"/>
      <c r="Q232" s="49"/>
    </row>
    <row r="233" spans="5:17" s="50" customFormat="1" x14ac:dyDescent="0.2">
      <c r="E233" s="49"/>
      <c r="F233" s="49"/>
      <c r="K233" s="49"/>
      <c r="L233" s="49"/>
      <c r="M233" s="49"/>
      <c r="N233" s="49"/>
      <c r="O233" s="49"/>
      <c r="P233" s="49"/>
      <c r="Q233" s="49"/>
    </row>
    <row r="234" spans="5:17" s="50" customFormat="1" x14ac:dyDescent="0.2">
      <c r="E234" s="49"/>
      <c r="F234" s="49"/>
      <c r="K234" s="49"/>
      <c r="L234" s="49"/>
      <c r="M234" s="49"/>
      <c r="N234" s="49"/>
      <c r="O234" s="49"/>
      <c r="P234" s="49"/>
      <c r="Q234" s="49"/>
    </row>
    <row r="235" spans="5:17" s="50" customFormat="1" x14ac:dyDescent="0.2">
      <c r="E235" s="49"/>
      <c r="F235" s="49"/>
      <c r="K235" s="49"/>
      <c r="L235" s="49"/>
      <c r="M235" s="49"/>
      <c r="N235" s="49"/>
      <c r="O235" s="49"/>
      <c r="P235" s="49"/>
      <c r="Q235" s="49"/>
    </row>
    <row r="236" spans="5:17" s="50" customFormat="1" x14ac:dyDescent="0.2">
      <c r="E236" s="49"/>
      <c r="F236" s="49"/>
      <c r="K236" s="49"/>
      <c r="L236" s="49"/>
      <c r="M236" s="49"/>
      <c r="N236" s="49"/>
      <c r="O236" s="49"/>
      <c r="P236" s="49"/>
      <c r="Q236" s="49"/>
    </row>
    <row r="237" spans="5:17" s="50" customFormat="1" x14ac:dyDescent="0.2">
      <c r="E237" s="49"/>
      <c r="F237" s="49"/>
      <c r="K237" s="49"/>
      <c r="L237" s="49"/>
      <c r="M237" s="49"/>
      <c r="N237" s="49"/>
      <c r="O237" s="49"/>
      <c r="P237" s="49"/>
      <c r="Q237" s="49"/>
    </row>
    <row r="238" spans="5:17" s="50" customFormat="1" x14ac:dyDescent="0.2">
      <c r="E238" s="49"/>
      <c r="F238" s="49"/>
      <c r="K238" s="49"/>
      <c r="L238" s="49"/>
      <c r="M238" s="49"/>
      <c r="N238" s="49"/>
      <c r="O238" s="49"/>
      <c r="P238" s="49"/>
      <c r="Q238" s="49"/>
    </row>
    <row r="239" spans="5:17" s="50" customFormat="1" x14ac:dyDescent="0.2">
      <c r="E239" s="49"/>
      <c r="F239" s="49"/>
      <c r="K239" s="49"/>
      <c r="L239" s="49"/>
      <c r="M239" s="49"/>
      <c r="N239" s="49"/>
      <c r="O239" s="49"/>
      <c r="P239" s="49"/>
      <c r="Q239" s="49"/>
    </row>
    <row r="240" spans="5:17" s="50" customFormat="1" x14ac:dyDescent="0.2">
      <c r="E240" s="49"/>
      <c r="F240" s="49"/>
      <c r="K240" s="49"/>
      <c r="L240" s="49"/>
      <c r="M240" s="49"/>
      <c r="N240" s="49"/>
      <c r="O240" s="49"/>
      <c r="P240" s="49"/>
      <c r="Q240" s="49"/>
    </row>
    <row r="241" spans="5:17" s="50" customFormat="1" x14ac:dyDescent="0.2">
      <c r="E241" s="49"/>
      <c r="F241" s="49"/>
      <c r="K241" s="49"/>
      <c r="L241" s="49"/>
      <c r="M241" s="49"/>
      <c r="N241" s="49"/>
      <c r="O241" s="49"/>
      <c r="P241" s="49"/>
      <c r="Q241" s="49"/>
    </row>
    <row r="242" spans="5:17" s="50" customFormat="1" x14ac:dyDescent="0.2">
      <c r="E242" s="49"/>
      <c r="F242" s="49"/>
      <c r="K242" s="49"/>
      <c r="L242" s="49"/>
      <c r="M242" s="49"/>
      <c r="N242" s="49"/>
      <c r="O242" s="49"/>
      <c r="P242" s="49"/>
      <c r="Q242" s="49"/>
    </row>
    <row r="243" spans="5:17" s="50" customFormat="1" x14ac:dyDescent="0.2">
      <c r="E243" s="49"/>
      <c r="F243" s="49"/>
      <c r="K243" s="49"/>
      <c r="L243" s="49"/>
      <c r="M243" s="49"/>
      <c r="N243" s="49"/>
      <c r="O243" s="49"/>
      <c r="P243" s="49"/>
      <c r="Q243" s="49"/>
    </row>
    <row r="244" spans="5:17" s="50" customFormat="1" x14ac:dyDescent="0.2">
      <c r="E244" s="49"/>
      <c r="F244" s="49"/>
      <c r="K244" s="49"/>
      <c r="L244" s="49"/>
      <c r="M244" s="49"/>
      <c r="N244" s="49"/>
      <c r="O244" s="49"/>
      <c r="P244" s="49"/>
      <c r="Q244" s="49"/>
    </row>
    <row r="245" spans="5:17" s="50" customFormat="1" x14ac:dyDescent="0.2">
      <c r="E245" s="49"/>
      <c r="F245" s="49"/>
      <c r="K245" s="49"/>
      <c r="L245" s="49"/>
      <c r="M245" s="49"/>
      <c r="N245" s="49"/>
      <c r="O245" s="49"/>
      <c r="P245" s="49"/>
      <c r="Q245" s="49"/>
    </row>
    <row r="246" spans="5:17" s="50" customFormat="1" x14ac:dyDescent="0.2">
      <c r="E246" s="49"/>
      <c r="F246" s="49"/>
      <c r="K246" s="49"/>
      <c r="L246" s="49"/>
      <c r="M246" s="49"/>
      <c r="N246" s="49"/>
      <c r="O246" s="49"/>
      <c r="P246" s="49"/>
      <c r="Q246" s="49"/>
    </row>
    <row r="247" spans="5:17" s="50" customFormat="1" x14ac:dyDescent="0.2">
      <c r="E247" s="49"/>
      <c r="F247" s="49"/>
      <c r="K247" s="49"/>
      <c r="L247" s="49"/>
      <c r="M247" s="49"/>
      <c r="N247" s="49"/>
      <c r="O247" s="49"/>
      <c r="P247" s="49"/>
      <c r="Q247" s="49"/>
    </row>
    <row r="248" spans="5:17" s="50" customFormat="1" x14ac:dyDescent="0.2">
      <c r="E248" s="49"/>
      <c r="F248" s="49"/>
      <c r="K248" s="49"/>
      <c r="L248" s="49"/>
      <c r="M248" s="49"/>
      <c r="N248" s="49"/>
      <c r="O248" s="49"/>
      <c r="P248" s="49"/>
      <c r="Q248" s="49"/>
    </row>
    <row r="249" spans="5:17" s="50" customFormat="1" x14ac:dyDescent="0.2">
      <c r="E249" s="49"/>
      <c r="F249" s="49"/>
      <c r="K249" s="49"/>
      <c r="L249" s="49"/>
      <c r="M249" s="49"/>
      <c r="N249" s="49"/>
      <c r="O249" s="49"/>
      <c r="P249" s="49"/>
      <c r="Q249" s="49"/>
    </row>
    <row r="250" spans="5:17" s="50" customFormat="1" x14ac:dyDescent="0.2">
      <c r="E250" s="49"/>
      <c r="F250" s="49"/>
      <c r="K250" s="49"/>
      <c r="L250" s="49"/>
      <c r="M250" s="49"/>
      <c r="N250" s="49"/>
      <c r="O250" s="49"/>
      <c r="P250" s="49"/>
      <c r="Q250" s="49"/>
    </row>
    <row r="251" spans="5:17" s="50" customFormat="1" x14ac:dyDescent="0.2">
      <c r="E251" s="49"/>
      <c r="F251" s="49"/>
      <c r="K251" s="49"/>
      <c r="L251" s="49"/>
      <c r="M251" s="49"/>
      <c r="N251" s="49"/>
      <c r="O251" s="49"/>
      <c r="P251" s="49"/>
      <c r="Q251" s="49"/>
    </row>
    <row r="252" spans="5:17" s="50" customFormat="1" x14ac:dyDescent="0.2">
      <c r="E252" s="49"/>
      <c r="F252" s="49"/>
      <c r="K252" s="49"/>
      <c r="L252" s="49"/>
      <c r="M252" s="49"/>
      <c r="N252" s="49"/>
      <c r="O252" s="49"/>
      <c r="P252" s="49"/>
      <c r="Q252" s="49"/>
    </row>
    <row r="253" spans="5:17" s="50" customFormat="1" x14ac:dyDescent="0.2">
      <c r="E253" s="49"/>
      <c r="F253" s="49"/>
      <c r="K253" s="49"/>
      <c r="L253" s="49"/>
      <c r="M253" s="49"/>
      <c r="N253" s="49"/>
      <c r="O253" s="49"/>
      <c r="P253" s="49"/>
      <c r="Q253" s="49"/>
    </row>
    <row r="254" spans="5:17" s="50" customFormat="1" x14ac:dyDescent="0.2">
      <c r="E254" s="49"/>
      <c r="F254" s="49"/>
      <c r="K254" s="49"/>
      <c r="L254" s="49"/>
      <c r="M254" s="49"/>
      <c r="N254" s="49"/>
      <c r="O254" s="49"/>
      <c r="P254" s="49"/>
      <c r="Q254" s="49"/>
    </row>
    <row r="255" spans="5:17" s="50" customFormat="1" x14ac:dyDescent="0.2">
      <c r="E255" s="49"/>
      <c r="F255" s="49"/>
      <c r="K255" s="49"/>
      <c r="L255" s="49"/>
      <c r="M255" s="49"/>
      <c r="N255" s="49"/>
      <c r="O255" s="49"/>
      <c r="P255" s="49"/>
      <c r="Q255" s="49"/>
    </row>
    <row r="256" spans="5:17" s="50" customFormat="1" x14ac:dyDescent="0.2">
      <c r="E256" s="49"/>
      <c r="F256" s="49"/>
      <c r="K256" s="49"/>
      <c r="L256" s="49"/>
      <c r="M256" s="49"/>
      <c r="N256" s="49"/>
      <c r="O256" s="49"/>
      <c r="P256" s="49"/>
      <c r="Q256" s="49"/>
    </row>
    <row r="257" spans="5:17" s="50" customFormat="1" x14ac:dyDescent="0.2">
      <c r="E257" s="49"/>
      <c r="F257" s="49"/>
      <c r="K257" s="49"/>
      <c r="L257" s="49"/>
      <c r="M257" s="49"/>
      <c r="N257" s="49"/>
      <c r="O257" s="49"/>
      <c r="P257" s="49"/>
      <c r="Q257" s="49"/>
    </row>
    <row r="258" spans="5:17" s="50" customFormat="1" x14ac:dyDescent="0.2">
      <c r="E258" s="49"/>
      <c r="F258" s="49"/>
      <c r="K258" s="49"/>
      <c r="L258" s="49"/>
      <c r="M258" s="49"/>
      <c r="N258" s="49"/>
      <c r="O258" s="49"/>
      <c r="P258" s="49"/>
      <c r="Q258" s="49"/>
    </row>
    <row r="259" spans="5:17" s="50" customFormat="1" x14ac:dyDescent="0.2">
      <c r="E259" s="49"/>
      <c r="F259" s="49"/>
      <c r="K259" s="49"/>
      <c r="L259" s="49"/>
      <c r="M259" s="49"/>
      <c r="N259" s="49"/>
      <c r="O259" s="49"/>
      <c r="P259" s="49"/>
      <c r="Q259" s="49"/>
    </row>
    <row r="260" spans="5:17" s="50" customFormat="1" x14ac:dyDescent="0.2">
      <c r="E260" s="49"/>
      <c r="F260" s="49"/>
      <c r="K260" s="49"/>
      <c r="L260" s="49"/>
      <c r="M260" s="49"/>
      <c r="N260" s="49"/>
      <c r="O260" s="49"/>
      <c r="P260" s="49"/>
      <c r="Q260" s="49"/>
    </row>
    <row r="261" spans="5:17" s="50" customFormat="1" x14ac:dyDescent="0.2">
      <c r="E261" s="49"/>
      <c r="F261" s="49"/>
      <c r="K261" s="49"/>
      <c r="L261" s="49"/>
      <c r="M261" s="49"/>
      <c r="N261" s="49"/>
      <c r="O261" s="49"/>
      <c r="P261" s="49"/>
      <c r="Q261" s="49"/>
    </row>
    <row r="262" spans="5:17" s="50" customFormat="1" x14ac:dyDescent="0.2">
      <c r="E262" s="49"/>
      <c r="F262" s="49"/>
      <c r="K262" s="49"/>
      <c r="L262" s="49"/>
      <c r="M262" s="49"/>
      <c r="N262" s="49"/>
      <c r="O262" s="49"/>
      <c r="P262" s="49"/>
      <c r="Q262" s="49"/>
    </row>
    <row r="263" spans="5:17" s="50" customFormat="1" x14ac:dyDescent="0.2">
      <c r="E263" s="49"/>
      <c r="F263" s="49"/>
      <c r="K263" s="49"/>
      <c r="L263" s="49"/>
      <c r="M263" s="49"/>
      <c r="N263" s="49"/>
      <c r="O263" s="49"/>
      <c r="P263" s="49"/>
      <c r="Q263" s="49"/>
    </row>
    <row r="264" spans="5:17" s="50" customFormat="1" x14ac:dyDescent="0.2">
      <c r="E264" s="49"/>
      <c r="F264" s="49"/>
      <c r="K264" s="49"/>
      <c r="L264" s="49"/>
      <c r="M264" s="49"/>
      <c r="N264" s="49"/>
      <c r="O264" s="49"/>
      <c r="P264" s="49"/>
      <c r="Q264" s="49"/>
    </row>
    <row r="265" spans="5:17" s="50" customFormat="1" x14ac:dyDescent="0.2">
      <c r="E265" s="49"/>
      <c r="F265" s="49"/>
      <c r="K265" s="49"/>
      <c r="L265" s="49"/>
      <c r="M265" s="49"/>
      <c r="N265" s="49"/>
      <c r="O265" s="49"/>
      <c r="P265" s="49"/>
      <c r="Q265" s="49"/>
    </row>
    <row r="266" spans="5:17" s="50" customFormat="1" x14ac:dyDescent="0.2">
      <c r="E266" s="49"/>
      <c r="F266" s="49"/>
      <c r="K266" s="49"/>
      <c r="L266" s="49"/>
      <c r="M266" s="49"/>
      <c r="N266" s="49"/>
      <c r="O266" s="49"/>
      <c r="P266" s="49"/>
      <c r="Q266" s="49"/>
    </row>
    <row r="267" spans="5:17" s="50" customFormat="1" x14ac:dyDescent="0.2">
      <c r="E267" s="49"/>
      <c r="F267" s="49"/>
      <c r="K267" s="49"/>
      <c r="L267" s="49"/>
      <c r="M267" s="49"/>
      <c r="N267" s="49"/>
      <c r="O267" s="49"/>
      <c r="P267" s="49"/>
      <c r="Q267" s="49"/>
    </row>
    <row r="268" spans="5:17" s="50" customFormat="1" x14ac:dyDescent="0.2">
      <c r="E268" s="49"/>
      <c r="F268" s="49"/>
      <c r="K268" s="49"/>
      <c r="L268" s="49"/>
      <c r="M268" s="49"/>
      <c r="N268" s="49"/>
      <c r="O268" s="49"/>
      <c r="P268" s="49"/>
      <c r="Q268" s="49"/>
    </row>
    <row r="269" spans="5:17" s="50" customFormat="1" x14ac:dyDescent="0.2">
      <c r="E269" s="49"/>
      <c r="F269" s="49"/>
      <c r="K269" s="49"/>
      <c r="L269" s="49"/>
      <c r="M269" s="49"/>
      <c r="N269" s="49"/>
      <c r="O269" s="49"/>
      <c r="P269" s="49"/>
      <c r="Q269" s="49"/>
    </row>
    <row r="270" spans="5:17" s="50" customFormat="1" x14ac:dyDescent="0.2">
      <c r="E270" s="49"/>
      <c r="F270" s="49"/>
      <c r="K270" s="49"/>
      <c r="L270" s="49"/>
      <c r="M270" s="49"/>
      <c r="N270" s="49"/>
      <c r="O270" s="49"/>
      <c r="P270" s="49"/>
      <c r="Q270" s="49"/>
    </row>
    <row r="271" spans="5:17" s="50" customFormat="1" x14ac:dyDescent="0.2">
      <c r="E271" s="49"/>
      <c r="F271" s="49"/>
      <c r="K271" s="49"/>
      <c r="L271" s="49"/>
      <c r="M271" s="49"/>
      <c r="N271" s="49"/>
      <c r="O271" s="49"/>
      <c r="P271" s="49"/>
      <c r="Q271" s="49"/>
    </row>
    <row r="272" spans="5:17" s="50" customFormat="1" x14ac:dyDescent="0.2">
      <c r="E272" s="49"/>
      <c r="F272" s="49"/>
      <c r="K272" s="49"/>
      <c r="L272" s="49"/>
      <c r="M272" s="49"/>
      <c r="N272" s="49"/>
      <c r="O272" s="49"/>
      <c r="P272" s="49"/>
      <c r="Q272" s="49"/>
    </row>
    <row r="273" spans="5:17" s="50" customFormat="1" x14ac:dyDescent="0.2">
      <c r="E273" s="49"/>
      <c r="F273" s="49"/>
      <c r="K273" s="49"/>
      <c r="L273" s="49"/>
      <c r="M273" s="49"/>
      <c r="N273" s="49"/>
      <c r="O273" s="49"/>
      <c r="P273" s="49"/>
      <c r="Q273" s="49"/>
    </row>
    <row r="274" spans="5:17" s="50" customFormat="1" x14ac:dyDescent="0.2">
      <c r="E274" s="49"/>
      <c r="F274" s="49"/>
      <c r="K274" s="49"/>
      <c r="L274" s="49"/>
      <c r="M274" s="49"/>
      <c r="N274" s="49"/>
      <c r="O274" s="49"/>
      <c r="P274" s="49"/>
      <c r="Q274" s="49"/>
    </row>
    <row r="275" spans="5:17" s="50" customFormat="1" x14ac:dyDescent="0.2">
      <c r="E275" s="49"/>
      <c r="F275" s="49"/>
      <c r="K275" s="49"/>
      <c r="L275" s="49"/>
      <c r="M275" s="49"/>
      <c r="N275" s="49"/>
      <c r="O275" s="49"/>
      <c r="P275" s="49"/>
      <c r="Q275" s="49"/>
    </row>
    <row r="276" spans="5:17" s="50" customFormat="1" x14ac:dyDescent="0.2">
      <c r="E276" s="49"/>
      <c r="F276" s="49"/>
      <c r="K276" s="49"/>
      <c r="L276" s="49"/>
      <c r="M276" s="49"/>
      <c r="N276" s="49"/>
      <c r="O276" s="49"/>
      <c r="P276" s="49"/>
      <c r="Q276" s="49"/>
    </row>
    <row r="277" spans="5:17" s="50" customFormat="1" x14ac:dyDescent="0.2">
      <c r="E277" s="49"/>
      <c r="F277" s="49"/>
      <c r="K277" s="49"/>
      <c r="L277" s="49"/>
      <c r="M277" s="49"/>
      <c r="N277" s="49"/>
      <c r="O277" s="49"/>
      <c r="P277" s="49"/>
      <c r="Q277" s="49"/>
    </row>
    <row r="278" spans="5:17" s="50" customFormat="1" x14ac:dyDescent="0.2">
      <c r="E278" s="49"/>
      <c r="F278" s="49"/>
      <c r="K278" s="49"/>
      <c r="L278" s="49"/>
      <c r="M278" s="49"/>
      <c r="N278" s="49"/>
      <c r="O278" s="49"/>
      <c r="P278" s="49"/>
      <c r="Q278" s="49"/>
    </row>
    <row r="279" spans="5:17" s="50" customFormat="1" x14ac:dyDescent="0.2">
      <c r="E279" s="49"/>
      <c r="F279" s="49"/>
      <c r="K279" s="49"/>
      <c r="L279" s="49"/>
      <c r="M279" s="49"/>
      <c r="N279" s="49"/>
      <c r="O279" s="49"/>
      <c r="P279" s="49"/>
      <c r="Q279" s="49"/>
    </row>
    <row r="280" spans="5:17" s="50" customFormat="1" x14ac:dyDescent="0.2">
      <c r="E280" s="49"/>
      <c r="F280" s="49"/>
      <c r="K280" s="49"/>
      <c r="L280" s="49"/>
      <c r="M280" s="49"/>
      <c r="N280" s="49"/>
      <c r="O280" s="49"/>
      <c r="P280" s="49"/>
      <c r="Q280" s="49"/>
    </row>
    <row r="281" spans="5:17" s="50" customFormat="1" x14ac:dyDescent="0.2">
      <c r="E281" s="49"/>
      <c r="F281" s="49"/>
      <c r="K281" s="49"/>
      <c r="L281" s="49"/>
      <c r="M281" s="49"/>
      <c r="N281" s="49"/>
      <c r="O281" s="49"/>
      <c r="P281" s="49"/>
      <c r="Q281" s="49"/>
    </row>
    <row r="282" spans="5:17" s="50" customFormat="1" x14ac:dyDescent="0.2">
      <c r="E282" s="49"/>
      <c r="F282" s="49"/>
      <c r="K282" s="49"/>
      <c r="L282" s="49"/>
      <c r="M282" s="49"/>
      <c r="N282" s="49"/>
      <c r="O282" s="49"/>
      <c r="P282" s="49"/>
      <c r="Q282" s="49"/>
    </row>
    <row r="283" spans="5:17" s="50" customFormat="1" x14ac:dyDescent="0.2">
      <c r="E283" s="49"/>
      <c r="F283" s="49"/>
      <c r="K283" s="49"/>
      <c r="L283" s="49"/>
      <c r="M283" s="49"/>
      <c r="N283" s="49"/>
      <c r="O283" s="49"/>
      <c r="P283" s="49"/>
      <c r="Q283" s="49"/>
    </row>
    <row r="284" spans="5:17" s="50" customFormat="1" x14ac:dyDescent="0.2">
      <c r="E284" s="49"/>
      <c r="F284" s="49"/>
      <c r="K284" s="49"/>
      <c r="L284" s="49"/>
      <c r="M284" s="49"/>
      <c r="N284" s="49"/>
      <c r="O284" s="49"/>
      <c r="P284" s="49"/>
      <c r="Q284" s="49"/>
    </row>
    <row r="285" spans="5:17" s="50" customFormat="1" x14ac:dyDescent="0.2">
      <c r="E285" s="49"/>
      <c r="F285" s="49"/>
      <c r="K285" s="49"/>
      <c r="L285" s="49"/>
      <c r="M285" s="49"/>
      <c r="N285" s="49"/>
      <c r="O285" s="49"/>
      <c r="P285" s="49"/>
      <c r="Q285" s="49"/>
    </row>
    <row r="286" spans="5:17" s="50" customFormat="1" x14ac:dyDescent="0.2">
      <c r="E286" s="49"/>
      <c r="F286" s="49"/>
      <c r="K286" s="49"/>
      <c r="L286" s="49"/>
      <c r="M286" s="49"/>
      <c r="N286" s="49"/>
      <c r="O286" s="49"/>
      <c r="P286" s="49"/>
      <c r="Q286" s="49"/>
    </row>
    <row r="287" spans="5:17" s="50" customFormat="1" x14ac:dyDescent="0.2">
      <c r="E287" s="49"/>
      <c r="F287" s="49"/>
      <c r="K287" s="49"/>
      <c r="L287" s="49"/>
      <c r="M287" s="49"/>
      <c r="N287" s="49"/>
      <c r="O287" s="49"/>
      <c r="P287" s="49"/>
      <c r="Q287" s="49"/>
    </row>
    <row r="288" spans="5:17" s="50" customFormat="1" x14ac:dyDescent="0.2">
      <c r="E288" s="49"/>
      <c r="F288" s="49"/>
      <c r="K288" s="49"/>
      <c r="L288" s="49"/>
      <c r="M288" s="49"/>
      <c r="N288" s="49"/>
      <c r="O288" s="49"/>
      <c r="P288" s="49"/>
      <c r="Q288" s="49"/>
    </row>
    <row r="289" spans="5:17" s="50" customFormat="1" x14ac:dyDescent="0.2">
      <c r="E289" s="49"/>
      <c r="F289" s="49"/>
      <c r="K289" s="49"/>
      <c r="L289" s="49"/>
      <c r="M289" s="49"/>
      <c r="N289" s="49"/>
      <c r="O289" s="49"/>
      <c r="P289" s="49"/>
      <c r="Q289" s="49"/>
    </row>
    <row r="290" spans="5:17" s="50" customFormat="1" x14ac:dyDescent="0.2">
      <c r="E290" s="49"/>
      <c r="F290" s="49"/>
      <c r="K290" s="49"/>
      <c r="L290" s="49"/>
      <c r="M290" s="49"/>
      <c r="N290" s="49"/>
      <c r="O290" s="49"/>
      <c r="P290" s="49"/>
      <c r="Q290" s="49"/>
    </row>
    <row r="291" spans="5:17" s="50" customFormat="1" x14ac:dyDescent="0.2">
      <c r="E291" s="49"/>
      <c r="F291" s="49"/>
      <c r="K291" s="49"/>
      <c r="L291" s="49"/>
      <c r="M291" s="49"/>
      <c r="N291" s="49"/>
      <c r="O291" s="49"/>
      <c r="P291" s="49"/>
      <c r="Q291" s="49"/>
    </row>
    <row r="292" spans="5:17" s="50" customFormat="1" x14ac:dyDescent="0.2">
      <c r="E292" s="49"/>
      <c r="F292" s="49"/>
      <c r="K292" s="49"/>
      <c r="L292" s="49"/>
      <c r="M292" s="49"/>
      <c r="N292" s="49"/>
      <c r="O292" s="49"/>
      <c r="P292" s="49"/>
      <c r="Q292" s="49"/>
    </row>
    <row r="293" spans="5:17" s="50" customFormat="1" x14ac:dyDescent="0.2">
      <c r="E293" s="49"/>
      <c r="F293" s="49"/>
      <c r="K293" s="49"/>
      <c r="L293" s="49"/>
      <c r="M293" s="49"/>
      <c r="N293" s="49"/>
      <c r="O293" s="49"/>
      <c r="P293" s="49"/>
      <c r="Q293" s="49"/>
    </row>
    <row r="294" spans="5:17" s="50" customFormat="1" x14ac:dyDescent="0.2">
      <c r="E294" s="49"/>
      <c r="F294" s="49"/>
      <c r="K294" s="49"/>
      <c r="L294" s="49"/>
      <c r="M294" s="49"/>
      <c r="N294" s="49"/>
      <c r="O294" s="49"/>
      <c r="P294" s="49"/>
      <c r="Q294" s="49"/>
    </row>
    <row r="295" spans="5:17" s="50" customFormat="1" x14ac:dyDescent="0.2">
      <c r="E295" s="49"/>
      <c r="F295" s="49"/>
      <c r="K295" s="49"/>
      <c r="L295" s="49"/>
      <c r="M295" s="49"/>
      <c r="N295" s="49"/>
      <c r="O295" s="49"/>
      <c r="P295" s="49"/>
      <c r="Q295" s="49"/>
    </row>
    <row r="296" spans="5:17" s="50" customFormat="1" x14ac:dyDescent="0.2">
      <c r="E296" s="49"/>
      <c r="F296" s="49"/>
      <c r="K296" s="49"/>
      <c r="L296" s="49"/>
      <c r="M296" s="49"/>
      <c r="N296" s="49"/>
      <c r="O296" s="49"/>
      <c r="P296" s="49"/>
      <c r="Q296" s="49"/>
    </row>
    <row r="297" spans="5:17" s="50" customFormat="1" x14ac:dyDescent="0.2">
      <c r="E297" s="49"/>
      <c r="F297" s="49"/>
      <c r="K297" s="49"/>
      <c r="L297" s="49"/>
      <c r="M297" s="49"/>
      <c r="N297" s="49"/>
      <c r="O297" s="49"/>
      <c r="P297" s="49"/>
      <c r="Q297" s="49"/>
    </row>
    <row r="298" spans="5:17" s="50" customFormat="1" x14ac:dyDescent="0.2">
      <c r="E298" s="49"/>
      <c r="F298" s="49"/>
      <c r="K298" s="49"/>
      <c r="L298" s="49"/>
      <c r="M298" s="49"/>
      <c r="N298" s="49"/>
      <c r="O298" s="49"/>
      <c r="P298" s="49"/>
      <c r="Q298" s="49"/>
    </row>
    <row r="299" spans="5:17" s="50" customFormat="1" x14ac:dyDescent="0.2">
      <c r="E299" s="49"/>
      <c r="F299" s="49"/>
      <c r="K299" s="49"/>
      <c r="L299" s="49"/>
      <c r="M299" s="49"/>
      <c r="N299" s="49"/>
      <c r="O299" s="49"/>
      <c r="P299" s="49"/>
      <c r="Q299" s="49"/>
    </row>
    <row r="300" spans="5:17" s="50" customFormat="1" x14ac:dyDescent="0.2">
      <c r="E300" s="49"/>
      <c r="F300" s="49"/>
      <c r="K300" s="49"/>
      <c r="L300" s="49"/>
      <c r="M300" s="49"/>
      <c r="N300" s="49"/>
      <c r="O300" s="49"/>
      <c r="P300" s="49"/>
      <c r="Q300" s="49"/>
    </row>
    <row r="301" spans="5:17" s="50" customFormat="1" x14ac:dyDescent="0.2">
      <c r="E301" s="49"/>
      <c r="F301" s="49"/>
      <c r="K301" s="49"/>
      <c r="L301" s="49"/>
      <c r="M301" s="49"/>
      <c r="N301" s="49"/>
      <c r="O301" s="49"/>
      <c r="P301" s="49"/>
      <c r="Q301" s="49"/>
    </row>
    <row r="302" spans="5:17" s="50" customFormat="1" x14ac:dyDescent="0.2">
      <c r="E302" s="49"/>
      <c r="F302" s="49"/>
      <c r="K302" s="49"/>
      <c r="L302" s="49"/>
      <c r="M302" s="49"/>
      <c r="N302" s="49"/>
      <c r="O302" s="49"/>
      <c r="P302" s="49"/>
      <c r="Q302" s="49"/>
    </row>
    <row r="303" spans="5:17" s="50" customFormat="1" x14ac:dyDescent="0.2">
      <c r="E303" s="49"/>
      <c r="F303" s="49"/>
      <c r="K303" s="49"/>
      <c r="L303" s="49"/>
      <c r="M303" s="49"/>
      <c r="N303" s="49"/>
      <c r="O303" s="49"/>
      <c r="P303" s="49"/>
      <c r="Q303" s="49"/>
    </row>
    <row r="304" spans="5:17" s="50" customFormat="1" x14ac:dyDescent="0.2">
      <c r="E304" s="49"/>
      <c r="F304" s="49"/>
      <c r="K304" s="49"/>
      <c r="L304" s="49"/>
      <c r="M304" s="49"/>
      <c r="N304" s="49"/>
      <c r="O304" s="49"/>
      <c r="P304" s="49"/>
      <c r="Q304" s="49"/>
    </row>
    <row r="305" spans="5:17" s="50" customFormat="1" x14ac:dyDescent="0.2">
      <c r="E305" s="49"/>
      <c r="F305" s="49"/>
      <c r="K305" s="49"/>
      <c r="L305" s="49"/>
      <c r="M305" s="49"/>
      <c r="N305" s="49"/>
      <c r="O305" s="49"/>
      <c r="P305" s="49"/>
      <c r="Q305" s="49"/>
    </row>
    <row r="306" spans="5:17" s="50" customFormat="1" x14ac:dyDescent="0.2">
      <c r="E306" s="49"/>
      <c r="F306" s="49"/>
      <c r="K306" s="49"/>
      <c r="L306" s="49"/>
      <c r="M306" s="49"/>
      <c r="N306" s="49"/>
      <c r="O306" s="49"/>
      <c r="P306" s="49"/>
      <c r="Q306" s="49"/>
    </row>
    <row r="307" spans="5:17" s="50" customFormat="1" x14ac:dyDescent="0.2">
      <c r="E307" s="49"/>
      <c r="F307" s="49"/>
      <c r="K307" s="49"/>
      <c r="L307" s="49"/>
      <c r="M307" s="49"/>
      <c r="N307" s="49"/>
      <c r="O307" s="49"/>
      <c r="P307" s="49"/>
      <c r="Q307" s="49"/>
    </row>
    <row r="308" spans="5:17" s="50" customFormat="1" x14ac:dyDescent="0.2">
      <c r="E308" s="49"/>
      <c r="F308" s="49"/>
      <c r="K308" s="49"/>
      <c r="L308" s="49"/>
      <c r="M308" s="49"/>
      <c r="N308" s="49"/>
      <c r="O308" s="49"/>
      <c r="P308" s="49"/>
      <c r="Q308" s="49"/>
    </row>
    <row r="309" spans="5:17" s="50" customFormat="1" x14ac:dyDescent="0.2">
      <c r="E309" s="49"/>
      <c r="F309" s="49"/>
      <c r="K309" s="49"/>
      <c r="L309" s="49"/>
      <c r="M309" s="49"/>
      <c r="N309" s="49"/>
      <c r="O309" s="49"/>
      <c r="P309" s="49"/>
      <c r="Q309" s="49"/>
    </row>
    <row r="310" spans="5:17" s="50" customFormat="1" x14ac:dyDescent="0.2">
      <c r="E310" s="49"/>
      <c r="F310" s="49"/>
      <c r="K310" s="49"/>
      <c r="L310" s="49"/>
      <c r="M310" s="49"/>
      <c r="N310" s="49"/>
      <c r="O310" s="49"/>
      <c r="P310" s="49"/>
      <c r="Q310" s="49"/>
    </row>
    <row r="311" spans="5:17" s="50" customFormat="1" x14ac:dyDescent="0.2">
      <c r="E311" s="49"/>
      <c r="F311" s="49"/>
      <c r="K311" s="49"/>
      <c r="L311" s="49"/>
      <c r="M311" s="49"/>
      <c r="N311" s="49"/>
      <c r="O311" s="49"/>
      <c r="P311" s="49"/>
      <c r="Q311" s="49"/>
    </row>
    <row r="312" spans="5:17" s="50" customFormat="1" x14ac:dyDescent="0.2">
      <c r="E312" s="49"/>
      <c r="F312" s="49"/>
      <c r="K312" s="49"/>
      <c r="L312" s="49"/>
      <c r="M312" s="49"/>
      <c r="N312" s="49"/>
      <c r="O312" s="49"/>
      <c r="P312" s="49"/>
      <c r="Q312" s="49"/>
    </row>
    <row r="313" spans="5:17" s="50" customFormat="1" x14ac:dyDescent="0.2">
      <c r="E313" s="49"/>
      <c r="F313" s="49"/>
      <c r="K313" s="49"/>
      <c r="L313" s="49"/>
      <c r="M313" s="49"/>
      <c r="N313" s="49"/>
      <c r="O313" s="49"/>
      <c r="P313" s="49"/>
      <c r="Q313" s="49"/>
    </row>
    <row r="314" spans="5:17" s="50" customFormat="1" x14ac:dyDescent="0.2">
      <c r="E314" s="49"/>
      <c r="F314" s="49"/>
      <c r="K314" s="49"/>
      <c r="L314" s="49"/>
      <c r="M314" s="49"/>
      <c r="N314" s="49"/>
      <c r="O314" s="49"/>
      <c r="P314" s="49"/>
      <c r="Q314" s="49"/>
    </row>
    <row r="315" spans="5:17" s="50" customFormat="1" x14ac:dyDescent="0.2">
      <c r="E315" s="49"/>
      <c r="F315" s="49"/>
      <c r="K315" s="49"/>
      <c r="L315" s="49"/>
      <c r="M315" s="49"/>
      <c r="N315" s="49"/>
      <c r="O315" s="49"/>
      <c r="P315" s="49"/>
      <c r="Q315" s="49"/>
    </row>
    <row r="316" spans="5:17" s="50" customFormat="1" x14ac:dyDescent="0.2">
      <c r="E316" s="49"/>
      <c r="F316" s="49"/>
      <c r="K316" s="49"/>
      <c r="L316" s="49"/>
      <c r="M316" s="49"/>
      <c r="N316" s="49"/>
      <c r="O316" s="49"/>
      <c r="P316" s="49"/>
      <c r="Q316" s="49"/>
    </row>
    <row r="317" spans="5:17" s="50" customFormat="1" x14ac:dyDescent="0.2">
      <c r="E317" s="49"/>
      <c r="F317" s="49"/>
      <c r="K317" s="49"/>
      <c r="L317" s="49"/>
      <c r="M317" s="49"/>
      <c r="N317" s="49"/>
      <c r="O317" s="49"/>
      <c r="P317" s="49"/>
      <c r="Q317" s="49"/>
    </row>
    <row r="318" spans="5:17" s="50" customFormat="1" x14ac:dyDescent="0.2">
      <c r="E318" s="49"/>
      <c r="F318" s="49"/>
      <c r="K318" s="49"/>
      <c r="L318" s="49"/>
      <c r="M318" s="49"/>
      <c r="N318" s="49"/>
      <c r="O318" s="49"/>
      <c r="P318" s="49"/>
      <c r="Q318" s="49"/>
    </row>
    <row r="319" spans="5:17" s="50" customFormat="1" x14ac:dyDescent="0.2">
      <c r="E319" s="49"/>
      <c r="F319" s="49"/>
      <c r="K319" s="49"/>
      <c r="L319" s="49"/>
      <c r="M319" s="49"/>
      <c r="N319" s="49"/>
      <c r="O319" s="49"/>
      <c r="P319" s="49"/>
      <c r="Q319" s="49"/>
    </row>
    <row r="320" spans="5:17" s="50" customFormat="1" x14ac:dyDescent="0.2">
      <c r="E320" s="49"/>
      <c r="F320" s="49"/>
      <c r="K320" s="49"/>
      <c r="L320" s="49"/>
      <c r="M320" s="49"/>
      <c r="N320" s="49"/>
      <c r="O320" s="49"/>
      <c r="P320" s="49"/>
      <c r="Q320" s="49"/>
    </row>
    <row r="321" spans="5:17" s="50" customFormat="1" x14ac:dyDescent="0.2">
      <c r="E321" s="49"/>
      <c r="F321" s="49"/>
      <c r="K321" s="49"/>
      <c r="L321" s="49"/>
      <c r="M321" s="49"/>
      <c r="N321" s="49"/>
      <c r="O321" s="49"/>
      <c r="P321" s="49"/>
      <c r="Q321" s="49"/>
    </row>
    <row r="322" spans="5:17" s="50" customFormat="1" x14ac:dyDescent="0.2">
      <c r="E322" s="49"/>
      <c r="F322" s="49"/>
      <c r="K322" s="49"/>
      <c r="L322" s="49"/>
      <c r="M322" s="49"/>
      <c r="N322" s="49"/>
      <c r="O322" s="49"/>
      <c r="P322" s="49"/>
      <c r="Q322" s="49"/>
    </row>
    <row r="323" spans="5:17" s="50" customFormat="1" x14ac:dyDescent="0.2">
      <c r="E323" s="49"/>
      <c r="F323" s="49"/>
      <c r="K323" s="49"/>
      <c r="L323" s="49"/>
      <c r="M323" s="49"/>
      <c r="N323" s="49"/>
      <c r="O323" s="49"/>
      <c r="P323" s="49"/>
      <c r="Q323" s="49"/>
    </row>
    <row r="324" spans="5:17" s="50" customFormat="1" x14ac:dyDescent="0.2">
      <c r="E324" s="49"/>
      <c r="F324" s="49"/>
      <c r="K324" s="49"/>
      <c r="L324" s="49"/>
      <c r="M324" s="49"/>
      <c r="N324" s="49"/>
      <c r="O324" s="49"/>
      <c r="P324" s="49"/>
      <c r="Q324" s="49"/>
    </row>
    <row r="325" spans="5:17" s="50" customFormat="1" x14ac:dyDescent="0.2">
      <c r="E325" s="49"/>
      <c r="F325" s="49"/>
      <c r="K325" s="49"/>
      <c r="L325" s="49"/>
      <c r="M325" s="49"/>
      <c r="N325" s="49"/>
      <c r="O325" s="49"/>
      <c r="P325" s="49"/>
      <c r="Q325" s="49"/>
    </row>
    <row r="326" spans="5:17" s="50" customFormat="1" x14ac:dyDescent="0.2">
      <c r="E326" s="49"/>
      <c r="F326" s="49"/>
      <c r="K326" s="49"/>
      <c r="L326" s="49"/>
      <c r="M326" s="49"/>
      <c r="N326" s="49"/>
      <c r="O326" s="49"/>
      <c r="P326" s="49"/>
      <c r="Q326" s="49"/>
    </row>
    <row r="327" spans="5:17" s="50" customFormat="1" x14ac:dyDescent="0.2">
      <c r="E327" s="49"/>
      <c r="F327" s="49"/>
      <c r="K327" s="49"/>
      <c r="L327" s="49"/>
      <c r="M327" s="49"/>
      <c r="N327" s="49"/>
      <c r="O327" s="49"/>
      <c r="P327" s="49"/>
      <c r="Q327" s="49"/>
    </row>
    <row r="328" spans="5:17" s="50" customFormat="1" x14ac:dyDescent="0.2">
      <c r="E328" s="49"/>
      <c r="F328" s="49"/>
      <c r="K328" s="49"/>
      <c r="L328" s="49"/>
      <c r="M328" s="49"/>
      <c r="N328" s="49"/>
      <c r="O328" s="49"/>
      <c r="P328" s="49"/>
      <c r="Q328" s="49"/>
    </row>
    <row r="329" spans="5:17" s="50" customFormat="1" x14ac:dyDescent="0.2">
      <c r="E329" s="49"/>
      <c r="F329" s="49"/>
      <c r="K329" s="49"/>
      <c r="L329" s="49"/>
      <c r="M329" s="49"/>
      <c r="N329" s="49"/>
      <c r="O329" s="49"/>
      <c r="P329" s="49"/>
      <c r="Q329" s="49"/>
    </row>
    <row r="330" spans="5:17" s="50" customFormat="1" x14ac:dyDescent="0.2">
      <c r="E330" s="49"/>
      <c r="F330" s="49"/>
      <c r="K330" s="49"/>
      <c r="L330" s="49"/>
      <c r="M330" s="49"/>
      <c r="N330" s="49"/>
      <c r="O330" s="49"/>
      <c r="P330" s="49"/>
      <c r="Q330" s="49"/>
    </row>
    <row r="331" spans="5:17" s="50" customFormat="1" x14ac:dyDescent="0.2">
      <c r="E331" s="49"/>
      <c r="F331" s="49"/>
      <c r="K331" s="49"/>
      <c r="L331" s="49"/>
      <c r="M331" s="49"/>
      <c r="N331" s="49"/>
      <c r="O331" s="49"/>
      <c r="P331" s="49"/>
      <c r="Q331" s="49"/>
    </row>
    <row r="332" spans="5:17" s="50" customFormat="1" x14ac:dyDescent="0.2">
      <c r="E332" s="49"/>
      <c r="F332" s="49"/>
      <c r="K332" s="49"/>
      <c r="L332" s="49"/>
      <c r="M332" s="49"/>
      <c r="N332" s="49"/>
      <c r="O332" s="49"/>
      <c r="P332" s="49"/>
      <c r="Q332" s="49"/>
    </row>
    <row r="333" spans="5:17" s="50" customFormat="1" x14ac:dyDescent="0.2">
      <c r="E333" s="49"/>
      <c r="F333" s="49"/>
      <c r="K333" s="49"/>
      <c r="L333" s="49"/>
      <c r="M333" s="49"/>
      <c r="N333" s="49"/>
      <c r="O333" s="49"/>
      <c r="P333" s="49"/>
      <c r="Q333" s="49"/>
    </row>
    <row r="334" spans="5:17" s="50" customFormat="1" x14ac:dyDescent="0.2">
      <c r="E334" s="49"/>
      <c r="F334" s="49"/>
      <c r="K334" s="49"/>
      <c r="L334" s="49"/>
      <c r="M334" s="49"/>
      <c r="N334" s="49"/>
      <c r="O334" s="49"/>
      <c r="P334" s="49"/>
      <c r="Q334" s="49"/>
    </row>
    <row r="335" spans="5:17" s="50" customFormat="1" x14ac:dyDescent="0.2">
      <c r="E335" s="49"/>
      <c r="F335" s="49"/>
      <c r="K335" s="49"/>
      <c r="L335" s="49"/>
      <c r="M335" s="49"/>
      <c r="N335" s="49"/>
      <c r="O335" s="49"/>
      <c r="P335" s="49"/>
      <c r="Q335" s="49"/>
    </row>
    <row r="336" spans="5:17" s="50" customFormat="1" x14ac:dyDescent="0.2">
      <c r="E336" s="49"/>
      <c r="F336" s="49"/>
      <c r="K336" s="49"/>
      <c r="L336" s="49"/>
      <c r="M336" s="49"/>
      <c r="N336" s="49"/>
      <c r="O336" s="49"/>
      <c r="P336" s="49"/>
      <c r="Q336" s="49"/>
    </row>
    <row r="337" spans="5:17" s="50" customFormat="1" x14ac:dyDescent="0.2">
      <c r="E337" s="49"/>
      <c r="F337" s="49"/>
      <c r="K337" s="49"/>
      <c r="L337" s="49"/>
      <c r="M337" s="49"/>
      <c r="N337" s="49"/>
      <c r="O337" s="49"/>
      <c r="P337" s="49"/>
      <c r="Q337" s="49"/>
    </row>
    <row r="338" spans="5:17" s="50" customFormat="1" x14ac:dyDescent="0.2">
      <c r="E338" s="49"/>
      <c r="F338" s="49"/>
      <c r="K338" s="49"/>
      <c r="L338" s="49"/>
      <c r="M338" s="49"/>
      <c r="N338" s="49"/>
      <c r="O338" s="49"/>
      <c r="P338" s="49"/>
      <c r="Q338" s="49"/>
    </row>
    <row r="339" spans="5:17" s="50" customFormat="1" x14ac:dyDescent="0.2">
      <c r="E339" s="49"/>
      <c r="F339" s="49"/>
      <c r="K339" s="49"/>
      <c r="L339" s="49"/>
      <c r="M339" s="49"/>
      <c r="N339" s="49"/>
      <c r="O339" s="49"/>
      <c r="P339" s="49"/>
      <c r="Q339" s="49"/>
    </row>
    <row r="340" spans="5:17" s="50" customFormat="1" x14ac:dyDescent="0.2">
      <c r="E340" s="49"/>
      <c r="F340" s="49"/>
      <c r="K340" s="49"/>
      <c r="L340" s="49"/>
      <c r="M340" s="49"/>
      <c r="N340" s="49"/>
      <c r="O340" s="49"/>
      <c r="P340" s="49"/>
      <c r="Q340" s="49"/>
    </row>
    <row r="341" spans="5:17" s="50" customFormat="1" x14ac:dyDescent="0.2">
      <c r="E341" s="49"/>
      <c r="F341" s="49"/>
      <c r="K341" s="49"/>
      <c r="L341" s="49"/>
      <c r="M341" s="49"/>
      <c r="N341" s="49"/>
      <c r="O341" s="49"/>
      <c r="P341" s="49"/>
      <c r="Q341" s="49"/>
    </row>
    <row r="342" spans="5:17" s="50" customFormat="1" x14ac:dyDescent="0.2">
      <c r="E342" s="49"/>
      <c r="F342" s="49"/>
      <c r="K342" s="49"/>
      <c r="L342" s="49"/>
      <c r="M342" s="49"/>
      <c r="N342" s="49"/>
      <c r="O342" s="49"/>
      <c r="P342" s="49"/>
      <c r="Q342" s="49"/>
    </row>
    <row r="343" spans="5:17" s="50" customFormat="1" x14ac:dyDescent="0.2">
      <c r="E343" s="49"/>
      <c r="F343" s="49"/>
      <c r="K343" s="49"/>
      <c r="L343" s="49"/>
      <c r="M343" s="49"/>
      <c r="N343" s="49"/>
      <c r="O343" s="49"/>
      <c r="P343" s="49"/>
      <c r="Q343" s="49"/>
    </row>
    <row r="344" spans="5:17" s="50" customFormat="1" x14ac:dyDescent="0.2">
      <c r="E344" s="49"/>
      <c r="F344" s="49"/>
      <c r="K344" s="49"/>
      <c r="L344" s="49"/>
      <c r="M344" s="49"/>
      <c r="N344" s="49"/>
      <c r="O344" s="49"/>
      <c r="P344" s="49"/>
      <c r="Q344" s="49"/>
    </row>
    <row r="345" spans="5:17" s="50" customFormat="1" x14ac:dyDescent="0.2">
      <c r="E345" s="49"/>
      <c r="F345" s="49"/>
      <c r="K345" s="49"/>
      <c r="L345" s="49"/>
      <c r="M345" s="49"/>
      <c r="N345" s="49"/>
      <c r="O345" s="49"/>
      <c r="P345" s="49"/>
      <c r="Q345" s="49"/>
    </row>
    <row r="346" spans="5:17" s="50" customFormat="1" x14ac:dyDescent="0.2">
      <c r="E346" s="49"/>
      <c r="F346" s="49"/>
      <c r="K346" s="49"/>
      <c r="L346" s="49"/>
      <c r="M346" s="49"/>
      <c r="N346" s="49"/>
      <c r="O346" s="49"/>
      <c r="P346" s="49"/>
      <c r="Q346" s="49"/>
    </row>
    <row r="347" spans="5:17" s="50" customFormat="1" x14ac:dyDescent="0.2">
      <c r="E347" s="49"/>
      <c r="F347" s="49"/>
      <c r="K347" s="49"/>
      <c r="L347" s="49"/>
      <c r="M347" s="49"/>
      <c r="N347" s="49"/>
      <c r="O347" s="49"/>
      <c r="P347" s="49"/>
      <c r="Q347" s="49"/>
    </row>
    <row r="348" spans="5:17" s="50" customFormat="1" x14ac:dyDescent="0.2">
      <c r="E348" s="49"/>
      <c r="F348" s="49"/>
      <c r="K348" s="49"/>
      <c r="L348" s="49"/>
      <c r="M348" s="49"/>
      <c r="N348" s="49"/>
      <c r="O348" s="49"/>
      <c r="P348" s="49"/>
      <c r="Q348" s="49"/>
    </row>
    <row r="349" spans="5:17" s="50" customFormat="1" x14ac:dyDescent="0.2">
      <c r="E349" s="49"/>
      <c r="F349" s="49"/>
      <c r="K349" s="49"/>
      <c r="L349" s="49"/>
      <c r="M349" s="49"/>
      <c r="N349" s="49"/>
      <c r="O349" s="49"/>
      <c r="P349" s="49"/>
      <c r="Q349" s="49"/>
    </row>
    <row r="350" spans="5:17" s="50" customFormat="1" x14ac:dyDescent="0.2">
      <c r="E350" s="49"/>
      <c r="F350" s="49"/>
      <c r="K350" s="49"/>
      <c r="L350" s="49"/>
      <c r="M350" s="49"/>
      <c r="N350" s="49"/>
      <c r="O350" s="49"/>
      <c r="P350" s="49"/>
      <c r="Q350" s="49"/>
    </row>
    <row r="351" spans="5:17" s="50" customFormat="1" x14ac:dyDescent="0.2">
      <c r="E351" s="49"/>
      <c r="F351" s="49"/>
      <c r="K351" s="49"/>
      <c r="L351" s="49"/>
      <c r="M351" s="49"/>
      <c r="N351" s="49"/>
      <c r="O351" s="49"/>
      <c r="P351" s="49"/>
      <c r="Q351" s="49"/>
    </row>
    <row r="352" spans="5:17" s="50" customFormat="1" x14ac:dyDescent="0.2">
      <c r="E352" s="49"/>
      <c r="F352" s="49"/>
      <c r="K352" s="49"/>
      <c r="L352" s="49"/>
      <c r="M352" s="49"/>
      <c r="N352" s="49"/>
      <c r="O352" s="49"/>
      <c r="P352" s="49"/>
      <c r="Q352" s="49"/>
    </row>
    <row r="353" spans="5:17" s="50" customFormat="1" x14ac:dyDescent="0.2">
      <c r="E353" s="49"/>
      <c r="F353" s="49"/>
      <c r="K353" s="49"/>
      <c r="L353" s="49"/>
      <c r="M353" s="49"/>
      <c r="N353" s="49"/>
      <c r="O353" s="49"/>
      <c r="P353" s="49"/>
      <c r="Q353" s="49"/>
    </row>
    <row r="354" spans="5:17" s="50" customFormat="1" x14ac:dyDescent="0.2">
      <c r="E354" s="49"/>
      <c r="F354" s="49"/>
      <c r="K354" s="49"/>
      <c r="L354" s="49"/>
      <c r="M354" s="49"/>
      <c r="N354" s="49"/>
      <c r="O354" s="49"/>
      <c r="P354" s="49"/>
      <c r="Q354" s="49"/>
    </row>
    <row r="355" spans="5:17" s="50" customFormat="1" x14ac:dyDescent="0.2">
      <c r="E355" s="49"/>
      <c r="F355" s="49"/>
      <c r="K355" s="49"/>
      <c r="L355" s="49"/>
      <c r="M355" s="49"/>
      <c r="N355" s="49"/>
      <c r="O355" s="49"/>
      <c r="P355" s="49"/>
      <c r="Q355" s="49"/>
    </row>
    <row r="356" spans="5:17" s="50" customFormat="1" x14ac:dyDescent="0.2">
      <c r="E356" s="49"/>
      <c r="F356" s="49"/>
      <c r="K356" s="49"/>
      <c r="L356" s="49"/>
      <c r="M356" s="49"/>
      <c r="N356" s="49"/>
      <c r="O356" s="49"/>
      <c r="P356" s="49"/>
      <c r="Q356" s="49"/>
    </row>
    <row r="357" spans="5:17" s="50" customFormat="1" x14ac:dyDescent="0.2">
      <c r="E357" s="49"/>
      <c r="F357" s="49"/>
      <c r="K357" s="49"/>
      <c r="L357" s="49"/>
      <c r="M357" s="49"/>
      <c r="N357" s="49"/>
      <c r="O357" s="49"/>
      <c r="P357" s="49"/>
      <c r="Q357" s="49"/>
    </row>
    <row r="358" spans="5:17" s="50" customFormat="1" x14ac:dyDescent="0.2">
      <c r="E358" s="49"/>
      <c r="F358" s="49"/>
      <c r="K358" s="49"/>
      <c r="L358" s="49"/>
      <c r="M358" s="49"/>
      <c r="N358" s="49"/>
      <c r="O358" s="49"/>
      <c r="P358" s="49"/>
      <c r="Q358" s="49"/>
    </row>
    <row r="359" spans="5:17" s="50" customFormat="1" x14ac:dyDescent="0.2">
      <c r="E359" s="49"/>
      <c r="F359" s="49"/>
      <c r="K359" s="49"/>
      <c r="L359" s="49"/>
      <c r="M359" s="49"/>
      <c r="N359" s="49"/>
      <c r="O359" s="49"/>
      <c r="P359" s="49"/>
      <c r="Q359" s="49"/>
    </row>
    <row r="360" spans="5:17" s="50" customFormat="1" x14ac:dyDescent="0.2">
      <c r="E360" s="49"/>
      <c r="F360" s="49"/>
      <c r="K360" s="49"/>
      <c r="L360" s="49"/>
      <c r="M360" s="49"/>
      <c r="N360" s="49"/>
      <c r="O360" s="49"/>
      <c r="P360" s="49"/>
      <c r="Q360" s="49"/>
    </row>
    <row r="361" spans="5:17" s="50" customFormat="1" x14ac:dyDescent="0.2">
      <c r="E361" s="49"/>
      <c r="F361" s="49"/>
      <c r="K361" s="49"/>
      <c r="L361" s="49"/>
      <c r="M361" s="49"/>
      <c r="N361" s="49"/>
      <c r="O361" s="49"/>
      <c r="P361" s="49"/>
      <c r="Q361" s="49"/>
    </row>
    <row r="362" spans="5:17" s="50" customFormat="1" x14ac:dyDescent="0.2">
      <c r="E362" s="49"/>
      <c r="F362" s="49"/>
      <c r="K362" s="49"/>
      <c r="L362" s="49"/>
      <c r="M362" s="49"/>
      <c r="N362" s="49"/>
      <c r="O362" s="49"/>
      <c r="P362" s="49"/>
      <c r="Q362" s="49"/>
    </row>
    <row r="363" spans="5:17" s="50" customFormat="1" x14ac:dyDescent="0.2">
      <c r="E363" s="49"/>
      <c r="F363" s="49"/>
      <c r="K363" s="49"/>
      <c r="L363" s="49"/>
      <c r="M363" s="49"/>
      <c r="N363" s="49"/>
      <c r="O363" s="49"/>
      <c r="P363" s="49"/>
      <c r="Q363" s="49"/>
    </row>
    <row r="364" spans="5:17" s="50" customFormat="1" x14ac:dyDescent="0.2">
      <c r="E364" s="49"/>
      <c r="F364" s="49"/>
      <c r="K364" s="49"/>
      <c r="L364" s="49"/>
      <c r="M364" s="49"/>
      <c r="N364" s="49"/>
      <c r="O364" s="49"/>
      <c r="P364" s="49"/>
      <c r="Q364" s="49"/>
    </row>
    <row r="365" spans="5:17" s="50" customFormat="1" x14ac:dyDescent="0.2">
      <c r="E365" s="49"/>
      <c r="F365" s="49"/>
      <c r="K365" s="49"/>
      <c r="L365" s="49"/>
      <c r="M365" s="49"/>
      <c r="N365" s="49"/>
      <c r="O365" s="49"/>
      <c r="P365" s="49"/>
      <c r="Q365" s="49"/>
    </row>
    <row r="366" spans="5:17" s="50" customFormat="1" x14ac:dyDescent="0.2">
      <c r="E366" s="49"/>
      <c r="F366" s="49"/>
      <c r="K366" s="49"/>
      <c r="L366" s="49"/>
      <c r="M366" s="49"/>
      <c r="N366" s="49"/>
      <c r="O366" s="49"/>
      <c r="P366" s="49"/>
      <c r="Q366" s="49"/>
    </row>
    <row r="367" spans="5:17" s="50" customFormat="1" x14ac:dyDescent="0.2">
      <c r="E367" s="49"/>
      <c r="F367" s="49"/>
      <c r="K367" s="49"/>
      <c r="L367" s="49"/>
      <c r="M367" s="49"/>
      <c r="N367" s="49"/>
      <c r="O367" s="49"/>
      <c r="P367" s="49"/>
      <c r="Q367" s="49"/>
    </row>
    <row r="368" spans="5:17" s="50" customFormat="1" x14ac:dyDescent="0.2">
      <c r="E368" s="49"/>
      <c r="F368" s="49"/>
      <c r="K368" s="49"/>
      <c r="L368" s="49"/>
      <c r="M368" s="49"/>
      <c r="N368" s="49"/>
      <c r="O368" s="49"/>
      <c r="P368" s="49"/>
      <c r="Q368" s="49"/>
    </row>
    <row r="369" spans="5:17" s="50" customFormat="1" x14ac:dyDescent="0.2">
      <c r="E369" s="49"/>
      <c r="F369" s="49"/>
      <c r="K369" s="49"/>
      <c r="L369" s="49"/>
      <c r="M369" s="49"/>
      <c r="N369" s="49"/>
      <c r="O369" s="49"/>
      <c r="P369" s="49"/>
      <c r="Q369" s="49"/>
    </row>
    <row r="370" spans="5:17" s="50" customFormat="1" x14ac:dyDescent="0.2">
      <c r="E370" s="49"/>
      <c r="F370" s="49"/>
      <c r="K370" s="49"/>
      <c r="L370" s="49"/>
      <c r="M370" s="49"/>
      <c r="N370" s="49"/>
      <c r="O370" s="49"/>
      <c r="P370" s="49"/>
      <c r="Q370" s="49"/>
    </row>
    <row r="371" spans="5:17" s="50" customFormat="1" x14ac:dyDescent="0.2">
      <c r="E371" s="49"/>
      <c r="F371" s="49"/>
      <c r="K371" s="49"/>
      <c r="L371" s="49"/>
      <c r="M371" s="49"/>
      <c r="N371" s="49"/>
      <c r="O371" s="49"/>
      <c r="P371" s="49"/>
      <c r="Q371" s="49"/>
    </row>
    <row r="372" spans="5:17" s="50" customFormat="1" x14ac:dyDescent="0.2">
      <c r="E372" s="49"/>
      <c r="F372" s="49"/>
      <c r="K372" s="49"/>
      <c r="L372" s="49"/>
      <c r="M372" s="49"/>
      <c r="N372" s="49"/>
      <c r="O372" s="49"/>
      <c r="P372" s="49"/>
      <c r="Q372" s="49"/>
    </row>
    <row r="373" spans="5:17" s="50" customFormat="1" x14ac:dyDescent="0.2">
      <c r="E373" s="49"/>
      <c r="F373" s="49"/>
      <c r="K373" s="49"/>
      <c r="L373" s="49"/>
      <c r="M373" s="49"/>
      <c r="N373" s="49"/>
      <c r="O373" s="49"/>
      <c r="P373" s="49"/>
      <c r="Q373" s="49"/>
    </row>
    <row r="374" spans="5:17" s="50" customFormat="1" x14ac:dyDescent="0.2">
      <c r="E374" s="49"/>
      <c r="F374" s="49"/>
      <c r="K374" s="49"/>
      <c r="L374" s="49"/>
      <c r="M374" s="49"/>
      <c r="N374" s="49"/>
      <c r="O374" s="49"/>
      <c r="P374" s="49"/>
      <c r="Q374" s="49"/>
    </row>
    <row r="375" spans="5:17" s="50" customFormat="1" x14ac:dyDescent="0.2">
      <c r="E375" s="49"/>
      <c r="F375" s="49"/>
      <c r="K375" s="49"/>
      <c r="L375" s="49"/>
      <c r="M375" s="49"/>
      <c r="N375" s="49"/>
      <c r="O375" s="49"/>
      <c r="P375" s="49"/>
      <c r="Q375" s="49"/>
    </row>
    <row r="376" spans="5:17" s="50" customFormat="1" x14ac:dyDescent="0.2">
      <c r="E376" s="49"/>
      <c r="F376" s="49"/>
      <c r="K376" s="49"/>
      <c r="L376" s="49"/>
      <c r="M376" s="49"/>
      <c r="N376" s="49"/>
      <c r="O376" s="49"/>
      <c r="P376" s="49"/>
      <c r="Q376" s="49"/>
    </row>
    <row r="377" spans="5:17" s="50" customFormat="1" x14ac:dyDescent="0.2">
      <c r="E377" s="49"/>
      <c r="F377" s="49"/>
      <c r="K377" s="49"/>
      <c r="L377" s="49"/>
      <c r="M377" s="49"/>
      <c r="N377" s="49"/>
      <c r="O377" s="49"/>
      <c r="P377" s="49"/>
      <c r="Q377" s="49"/>
    </row>
    <row r="378" spans="5:17" s="50" customFormat="1" x14ac:dyDescent="0.2">
      <c r="E378" s="49"/>
      <c r="F378" s="49"/>
      <c r="K378" s="49"/>
      <c r="L378" s="49"/>
      <c r="M378" s="49"/>
      <c r="N378" s="49"/>
      <c r="O378" s="49"/>
      <c r="P378" s="49"/>
      <c r="Q378" s="49"/>
    </row>
    <row r="379" spans="5:17" s="50" customFormat="1" x14ac:dyDescent="0.2">
      <c r="E379" s="49"/>
      <c r="F379" s="49"/>
      <c r="K379" s="49"/>
      <c r="L379" s="49"/>
      <c r="M379" s="49"/>
      <c r="N379" s="49"/>
      <c r="O379" s="49"/>
      <c r="P379" s="49"/>
      <c r="Q379" s="49"/>
    </row>
    <row r="380" spans="5:17" s="50" customFormat="1" x14ac:dyDescent="0.2">
      <c r="E380" s="49"/>
      <c r="F380" s="49"/>
      <c r="K380" s="49"/>
      <c r="L380" s="49"/>
      <c r="M380" s="49"/>
      <c r="N380" s="49"/>
      <c r="O380" s="49"/>
      <c r="P380" s="49"/>
      <c r="Q380" s="49"/>
    </row>
    <row r="381" spans="5:17" s="50" customFormat="1" x14ac:dyDescent="0.2">
      <c r="E381" s="49"/>
      <c r="F381" s="49"/>
      <c r="K381" s="49"/>
      <c r="L381" s="49"/>
      <c r="M381" s="49"/>
      <c r="N381" s="49"/>
      <c r="O381" s="49"/>
      <c r="P381" s="49"/>
      <c r="Q381" s="49"/>
    </row>
    <row r="382" spans="5:17" s="50" customFormat="1" x14ac:dyDescent="0.2">
      <c r="E382" s="49"/>
      <c r="F382" s="49"/>
      <c r="K382" s="49"/>
      <c r="L382" s="49"/>
      <c r="M382" s="49"/>
      <c r="N382" s="49"/>
      <c r="O382" s="49"/>
      <c r="P382" s="49"/>
      <c r="Q382" s="49"/>
    </row>
    <row r="383" spans="5:17" s="50" customFormat="1" x14ac:dyDescent="0.2">
      <c r="E383" s="49"/>
      <c r="F383" s="49"/>
      <c r="K383" s="49"/>
      <c r="L383" s="49"/>
      <c r="M383" s="49"/>
      <c r="N383" s="49"/>
      <c r="O383" s="49"/>
      <c r="P383" s="49"/>
      <c r="Q383" s="49"/>
    </row>
    <row r="384" spans="5:17" s="50" customFormat="1" x14ac:dyDescent="0.2">
      <c r="E384" s="49"/>
      <c r="F384" s="49"/>
      <c r="K384" s="49"/>
      <c r="L384" s="49"/>
      <c r="M384" s="49"/>
      <c r="N384" s="49"/>
      <c r="O384" s="49"/>
      <c r="P384" s="49"/>
      <c r="Q384" s="49"/>
    </row>
    <row r="385" spans="5:17" s="50" customFormat="1" x14ac:dyDescent="0.2">
      <c r="E385" s="49"/>
      <c r="F385" s="49"/>
      <c r="K385" s="49"/>
      <c r="L385" s="49"/>
      <c r="M385" s="49"/>
      <c r="N385" s="49"/>
      <c r="O385" s="49"/>
      <c r="P385" s="49"/>
      <c r="Q385" s="49"/>
    </row>
    <row r="386" spans="5:17" s="50" customFormat="1" x14ac:dyDescent="0.2">
      <c r="E386" s="49"/>
      <c r="F386" s="49"/>
      <c r="K386" s="49"/>
      <c r="L386" s="49"/>
      <c r="M386" s="49"/>
      <c r="N386" s="49"/>
      <c r="O386" s="49"/>
      <c r="P386" s="49"/>
      <c r="Q386" s="49"/>
    </row>
    <row r="387" spans="5:17" s="50" customFormat="1" x14ac:dyDescent="0.2">
      <c r="E387" s="49"/>
      <c r="F387" s="49"/>
      <c r="K387" s="49"/>
      <c r="L387" s="49"/>
      <c r="M387" s="49"/>
      <c r="N387" s="49"/>
      <c r="O387" s="49"/>
      <c r="P387" s="49"/>
      <c r="Q387" s="49"/>
    </row>
    <row r="388" spans="5:17" s="50" customFormat="1" x14ac:dyDescent="0.2">
      <c r="E388" s="49"/>
      <c r="F388" s="49"/>
      <c r="K388" s="49"/>
      <c r="L388" s="49"/>
      <c r="M388" s="49"/>
      <c r="N388" s="49"/>
      <c r="O388" s="49"/>
      <c r="P388" s="49"/>
      <c r="Q388" s="49"/>
    </row>
    <row r="389" spans="5:17" s="50" customFormat="1" x14ac:dyDescent="0.2">
      <c r="E389" s="49"/>
      <c r="F389" s="49"/>
      <c r="K389" s="49"/>
      <c r="L389" s="49"/>
      <c r="M389" s="49"/>
      <c r="N389" s="49"/>
      <c r="O389" s="49"/>
      <c r="P389" s="49"/>
      <c r="Q389" s="49"/>
    </row>
    <row r="390" spans="5:17" s="50" customFormat="1" x14ac:dyDescent="0.2">
      <c r="E390" s="49"/>
      <c r="F390" s="49"/>
      <c r="K390" s="49"/>
      <c r="L390" s="49"/>
      <c r="M390" s="49"/>
      <c r="N390" s="49"/>
      <c r="O390" s="49"/>
      <c r="P390" s="49"/>
      <c r="Q390" s="49"/>
    </row>
    <row r="391" spans="5:17" s="50" customFormat="1" x14ac:dyDescent="0.2">
      <c r="E391" s="49"/>
      <c r="F391" s="49"/>
      <c r="K391" s="49"/>
      <c r="L391" s="49"/>
      <c r="M391" s="49"/>
      <c r="N391" s="49"/>
      <c r="O391" s="49"/>
      <c r="P391" s="49"/>
      <c r="Q391" s="49"/>
    </row>
    <row r="392" spans="5:17" s="50" customFormat="1" x14ac:dyDescent="0.2">
      <c r="E392" s="49"/>
      <c r="F392" s="49"/>
      <c r="K392" s="49"/>
      <c r="L392" s="49"/>
      <c r="M392" s="49"/>
      <c r="N392" s="49"/>
      <c r="O392" s="49"/>
      <c r="P392" s="49"/>
      <c r="Q392" s="49"/>
    </row>
    <row r="393" spans="5:17" s="50" customFormat="1" x14ac:dyDescent="0.2">
      <c r="E393" s="49"/>
      <c r="F393" s="49"/>
      <c r="K393" s="49"/>
      <c r="L393" s="49"/>
      <c r="M393" s="49"/>
      <c r="N393" s="49"/>
      <c r="O393" s="49"/>
      <c r="P393" s="49"/>
      <c r="Q393" s="49"/>
    </row>
    <row r="394" spans="5:17" s="50" customFormat="1" x14ac:dyDescent="0.2">
      <c r="E394" s="49"/>
      <c r="F394" s="49"/>
      <c r="K394" s="49"/>
      <c r="L394" s="49"/>
      <c r="M394" s="49"/>
      <c r="N394" s="49"/>
      <c r="O394" s="49"/>
      <c r="P394" s="49"/>
      <c r="Q394" s="49"/>
    </row>
    <row r="395" spans="5:17" s="50" customFormat="1" x14ac:dyDescent="0.2">
      <c r="E395" s="49"/>
      <c r="F395" s="49"/>
      <c r="K395" s="49"/>
      <c r="L395" s="49"/>
      <c r="M395" s="49"/>
      <c r="N395" s="49"/>
      <c r="O395" s="49"/>
      <c r="P395" s="49"/>
      <c r="Q395" s="49"/>
    </row>
    <row r="396" spans="5:17" s="50" customFormat="1" x14ac:dyDescent="0.2">
      <c r="E396" s="49"/>
      <c r="F396" s="49"/>
      <c r="K396" s="49"/>
      <c r="L396" s="49"/>
      <c r="M396" s="49"/>
      <c r="N396" s="49"/>
      <c r="O396" s="49"/>
      <c r="P396" s="49"/>
      <c r="Q396" s="49"/>
    </row>
    <row r="397" spans="5:17" s="50" customFormat="1" x14ac:dyDescent="0.2">
      <c r="E397" s="49"/>
      <c r="F397" s="49"/>
      <c r="K397" s="49"/>
      <c r="L397" s="49"/>
      <c r="M397" s="49"/>
      <c r="N397" s="49"/>
      <c r="O397" s="49"/>
      <c r="P397" s="49"/>
      <c r="Q397" s="49"/>
    </row>
    <row r="398" spans="5:17" s="50" customFormat="1" x14ac:dyDescent="0.2">
      <c r="E398" s="49"/>
      <c r="F398" s="49"/>
      <c r="K398" s="49"/>
      <c r="L398" s="49"/>
      <c r="M398" s="49"/>
      <c r="N398" s="49"/>
      <c r="O398" s="49"/>
      <c r="P398" s="49"/>
      <c r="Q398" s="49"/>
    </row>
    <row r="399" spans="5:17" s="50" customFormat="1" x14ac:dyDescent="0.2">
      <c r="E399" s="49"/>
      <c r="F399" s="49"/>
      <c r="K399" s="49"/>
      <c r="L399" s="49"/>
      <c r="M399" s="49"/>
      <c r="N399" s="49"/>
      <c r="O399" s="49"/>
      <c r="P399" s="49"/>
      <c r="Q399" s="49"/>
    </row>
    <row r="400" spans="5:17" s="50" customFormat="1" x14ac:dyDescent="0.2">
      <c r="E400" s="49"/>
      <c r="F400" s="49"/>
      <c r="K400" s="49"/>
      <c r="L400" s="49"/>
      <c r="M400" s="49"/>
      <c r="N400" s="49"/>
      <c r="O400" s="49"/>
      <c r="P400" s="49"/>
      <c r="Q400" s="49"/>
    </row>
    <row r="401" spans="5:17" s="50" customFormat="1" x14ac:dyDescent="0.2">
      <c r="E401" s="49"/>
      <c r="F401" s="49"/>
      <c r="K401" s="49"/>
      <c r="L401" s="49"/>
      <c r="M401" s="49"/>
      <c r="N401" s="49"/>
      <c r="O401" s="49"/>
      <c r="P401" s="49"/>
      <c r="Q401" s="49"/>
    </row>
    <row r="402" spans="5:17" s="50" customFormat="1" x14ac:dyDescent="0.2">
      <c r="E402" s="49"/>
      <c r="F402" s="49"/>
      <c r="K402" s="49"/>
      <c r="L402" s="49"/>
      <c r="M402" s="49"/>
      <c r="N402" s="49"/>
      <c r="O402" s="49"/>
      <c r="P402" s="49"/>
      <c r="Q402" s="49"/>
    </row>
    <row r="403" spans="5:17" s="50" customFormat="1" x14ac:dyDescent="0.2">
      <c r="E403" s="49"/>
      <c r="F403" s="49"/>
      <c r="K403" s="49"/>
      <c r="L403" s="49"/>
      <c r="M403" s="49"/>
      <c r="N403" s="49"/>
      <c r="O403" s="49"/>
      <c r="P403" s="49"/>
      <c r="Q403" s="49"/>
    </row>
    <row r="404" spans="5:17" s="50" customFormat="1" x14ac:dyDescent="0.2">
      <c r="E404" s="49"/>
      <c r="F404" s="49"/>
      <c r="K404" s="49"/>
      <c r="L404" s="49"/>
      <c r="M404" s="49"/>
      <c r="N404" s="49"/>
      <c r="O404" s="49"/>
      <c r="P404" s="49"/>
      <c r="Q404" s="49"/>
    </row>
    <row r="405" spans="5:17" s="50" customFormat="1" x14ac:dyDescent="0.2">
      <c r="E405" s="49"/>
      <c r="F405" s="49"/>
      <c r="K405" s="49"/>
      <c r="L405" s="49"/>
      <c r="M405" s="49"/>
      <c r="N405" s="49"/>
      <c r="O405" s="49"/>
      <c r="P405" s="49"/>
      <c r="Q405" s="49"/>
    </row>
    <row r="406" spans="5:17" s="50" customFormat="1" x14ac:dyDescent="0.2">
      <c r="E406" s="49"/>
      <c r="F406" s="49"/>
      <c r="K406" s="49"/>
      <c r="L406" s="49"/>
      <c r="M406" s="49"/>
      <c r="N406" s="49"/>
      <c r="O406" s="49"/>
      <c r="P406" s="49"/>
      <c r="Q406" s="49"/>
    </row>
    <row r="407" spans="5:17" s="50" customFormat="1" x14ac:dyDescent="0.2">
      <c r="E407" s="49"/>
      <c r="F407" s="49"/>
      <c r="K407" s="49"/>
      <c r="L407" s="49"/>
      <c r="M407" s="49"/>
      <c r="N407" s="49"/>
      <c r="O407" s="49"/>
      <c r="P407" s="49"/>
      <c r="Q407" s="49"/>
    </row>
    <row r="408" spans="5:17" s="50" customFormat="1" x14ac:dyDescent="0.2">
      <c r="E408" s="49"/>
      <c r="F408" s="49"/>
      <c r="K408" s="49"/>
      <c r="L408" s="49"/>
      <c r="M408" s="49"/>
      <c r="N408" s="49"/>
      <c r="O408" s="49"/>
      <c r="P408" s="49"/>
      <c r="Q408" s="49"/>
    </row>
    <row r="409" spans="5:17" s="50" customFormat="1" x14ac:dyDescent="0.2">
      <c r="E409" s="49"/>
      <c r="F409" s="49"/>
      <c r="K409" s="49"/>
      <c r="L409" s="49"/>
      <c r="M409" s="49"/>
      <c r="N409" s="49"/>
      <c r="O409" s="49"/>
      <c r="P409" s="49"/>
      <c r="Q409" s="49"/>
    </row>
    <row r="410" spans="5:17" s="50" customFormat="1" x14ac:dyDescent="0.2">
      <c r="E410" s="49"/>
      <c r="F410" s="49"/>
      <c r="K410" s="49"/>
      <c r="L410" s="49"/>
      <c r="M410" s="49"/>
      <c r="N410" s="49"/>
      <c r="O410" s="49"/>
      <c r="P410" s="49"/>
      <c r="Q410" s="49"/>
    </row>
    <row r="411" spans="5:17" s="50" customFormat="1" x14ac:dyDescent="0.2">
      <c r="E411" s="49"/>
      <c r="F411" s="49"/>
      <c r="K411" s="49"/>
      <c r="L411" s="49"/>
      <c r="M411" s="49"/>
      <c r="N411" s="49"/>
      <c r="O411" s="49"/>
      <c r="P411" s="49"/>
      <c r="Q411" s="49"/>
    </row>
    <row r="412" spans="5:17" s="50" customFormat="1" x14ac:dyDescent="0.2">
      <c r="E412" s="49"/>
      <c r="F412" s="49"/>
      <c r="K412" s="49"/>
      <c r="L412" s="49"/>
      <c r="M412" s="49"/>
      <c r="N412" s="49"/>
      <c r="O412" s="49"/>
      <c r="P412" s="49"/>
      <c r="Q412" s="49"/>
    </row>
    <row r="413" spans="5:17" s="50" customFormat="1" x14ac:dyDescent="0.2">
      <c r="E413" s="49"/>
      <c r="F413" s="49"/>
      <c r="K413" s="49"/>
      <c r="L413" s="49"/>
      <c r="M413" s="49"/>
      <c r="N413" s="49"/>
      <c r="O413" s="49"/>
      <c r="P413" s="49"/>
      <c r="Q413" s="49"/>
    </row>
    <row r="414" spans="5:17" s="50" customFormat="1" x14ac:dyDescent="0.2">
      <c r="E414" s="49"/>
      <c r="F414" s="49"/>
      <c r="K414" s="49"/>
      <c r="L414" s="49"/>
      <c r="M414" s="49"/>
      <c r="N414" s="49"/>
      <c r="O414" s="49"/>
      <c r="P414" s="49"/>
      <c r="Q414" s="49"/>
    </row>
    <row r="415" spans="5:17" s="50" customFormat="1" x14ac:dyDescent="0.2">
      <c r="E415" s="49"/>
      <c r="F415" s="49"/>
      <c r="K415" s="49"/>
      <c r="L415" s="49"/>
      <c r="M415" s="49"/>
      <c r="N415" s="49"/>
      <c r="O415" s="49"/>
      <c r="P415" s="49"/>
      <c r="Q415" s="49"/>
    </row>
    <row r="416" spans="5:17" s="50" customFormat="1" x14ac:dyDescent="0.2">
      <c r="E416" s="49"/>
      <c r="F416" s="49"/>
      <c r="K416" s="49"/>
      <c r="L416" s="49"/>
      <c r="M416" s="49"/>
      <c r="N416" s="49"/>
      <c r="O416" s="49"/>
      <c r="P416" s="49"/>
      <c r="Q416" s="49"/>
    </row>
    <row r="417" spans="5:17" s="50" customFormat="1" x14ac:dyDescent="0.2">
      <c r="E417" s="49"/>
      <c r="F417" s="49"/>
      <c r="K417" s="49"/>
      <c r="L417" s="49"/>
      <c r="M417" s="49"/>
      <c r="N417" s="49"/>
      <c r="O417" s="49"/>
      <c r="P417" s="49"/>
      <c r="Q417" s="49"/>
    </row>
    <row r="418" spans="5:17" s="50" customFormat="1" x14ac:dyDescent="0.2">
      <c r="E418" s="49"/>
      <c r="F418" s="49"/>
      <c r="K418" s="49"/>
      <c r="L418" s="49"/>
      <c r="M418" s="49"/>
      <c r="N418" s="49"/>
      <c r="O418" s="49"/>
      <c r="P418" s="49"/>
      <c r="Q418" s="49"/>
    </row>
    <row r="419" spans="5:17" s="50" customFormat="1" x14ac:dyDescent="0.2">
      <c r="E419" s="49"/>
      <c r="F419" s="49"/>
      <c r="K419" s="49"/>
      <c r="L419" s="49"/>
      <c r="M419" s="49"/>
      <c r="N419" s="49"/>
      <c r="O419" s="49"/>
      <c r="P419" s="49"/>
      <c r="Q419" s="49"/>
    </row>
    <row r="420" spans="5:17" s="50" customFormat="1" x14ac:dyDescent="0.2">
      <c r="E420" s="49"/>
      <c r="F420" s="49"/>
      <c r="K420" s="49"/>
      <c r="L420" s="49"/>
      <c r="M420" s="49"/>
      <c r="N420" s="49"/>
      <c r="O420" s="49"/>
      <c r="P420" s="49"/>
      <c r="Q420" s="49"/>
    </row>
    <row r="421" spans="5:17" s="50" customFormat="1" x14ac:dyDescent="0.2">
      <c r="E421" s="49"/>
      <c r="F421" s="49"/>
      <c r="K421" s="49"/>
      <c r="L421" s="49"/>
      <c r="M421" s="49"/>
      <c r="N421" s="49"/>
    </row>
  </sheetData>
  <sheetProtection selectLockedCells="1"/>
  <customSheetViews>
    <customSheetView guid="{83B7A12D-8598-47EC-96E1-610343136270}" showGridLines="0" showRowCol="0">
      <selection sqref="A1:I34"/>
      <pageMargins left="0.7" right="0.7" top="0.75" bottom="0.75" header="0.3" footer="0.3"/>
      <printOptions horizontalCentered="1" verticalCentered="1"/>
      <pageSetup orientation="portrait" horizontalDpi="300" verticalDpi="300" r:id="rId1"/>
    </customSheetView>
  </customSheetViews>
  <mergeCells count="28">
    <mergeCell ref="B1:D1"/>
    <mergeCell ref="B4:F4"/>
    <mergeCell ref="B8:B11"/>
    <mergeCell ref="B12:B13"/>
    <mergeCell ref="C8:C11"/>
    <mergeCell ref="C12:C13"/>
    <mergeCell ref="B2:F2"/>
    <mergeCell ref="M5:N5"/>
    <mergeCell ref="G60:G61"/>
    <mergeCell ref="I60:I61"/>
    <mergeCell ref="J60:J61"/>
    <mergeCell ref="K60:K61"/>
    <mergeCell ref="M60:M61"/>
    <mergeCell ref="N60:N61"/>
    <mergeCell ref="B36:C36"/>
    <mergeCell ref="E36:F36"/>
    <mergeCell ref="B6:C6"/>
    <mergeCell ref="E6:F6"/>
    <mergeCell ref="L60:L61"/>
    <mergeCell ref="B34:F34"/>
    <mergeCell ref="B17:C18"/>
    <mergeCell ref="B19:C20"/>
    <mergeCell ref="O60:O61"/>
    <mergeCell ref="E60:E61"/>
    <mergeCell ref="F60:F61"/>
    <mergeCell ref="B60:B61"/>
    <mergeCell ref="C60:C61"/>
    <mergeCell ref="D60:D61"/>
  </mergeCells>
  <dataValidations count="2">
    <dataValidation type="list" allowBlank="1" showInputMessage="1" showErrorMessage="1" sqref="C8">
      <formula1>_options1</formula1>
    </dataValidation>
    <dataValidation type="list" allowBlank="1" showInputMessage="1" showErrorMessage="1" sqref="C12">
      <formula1>_options2</formula1>
    </dataValidation>
  </dataValidations>
  <printOptions horizontalCentered="1" verticalCentered="1"/>
  <pageMargins left="0.25" right="0.25" top="0.75" bottom="0.75" header="0.3" footer="0.3"/>
  <pageSetup orientation="portrait" horizontalDpi="300" verticalDpi="300" r:id="rId2"/>
  <customProperties>
    <customPr name="SSCSheetTrackingNo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Valve Cv &amp; Pipe Flow Data</vt:lpstr>
      <vt:lpstr>_options1</vt:lpstr>
      <vt:lpstr>_options2</vt:lpstr>
      <vt:lpstr>'Valve Cv &amp; Pipe Flow Data'!Print_Area</vt:lpstr>
    </vt:vector>
  </TitlesOfParts>
  <Company>Cla-Val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Folk</dc:creator>
  <cp:lastModifiedBy>Dan Stepaniak</cp:lastModifiedBy>
  <cp:lastPrinted>2009-06-17T19:21:34Z</cp:lastPrinted>
  <dcterms:created xsi:type="dcterms:W3CDTF">1998-05-08T16:02:46Z</dcterms:created>
  <dcterms:modified xsi:type="dcterms:W3CDTF">2012-06-08T19:09:02Z</dcterms:modified>
</cp:coreProperties>
</file>